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OPĆI DIO" sheetId="1" r:id="rId1"/>
    <sheet name="POSEBNI DIO" sheetId="2" r:id="rId2"/>
    <sheet name="Sheet3" sheetId="3" r:id="rId3"/>
  </sheets>
  <definedNames>
    <definedName name="_xlnm._FilterDatabase" localSheetId="1" hidden="1">'POSEBNI DIO'!$D$1:$D$671</definedName>
    <definedName name="_xlnm.Print_Area" localSheetId="0">'OPĆI DIO'!$A$1:$G$132</definedName>
    <definedName name="_xlnm.Print_Area" localSheetId="1">'POSEBNI DIO'!$A$1:$J$628</definedName>
  </definedNames>
  <calcPr fullCalcOnLoad="1"/>
</workbook>
</file>

<file path=xl/sharedStrings.xml><?xml version="1.0" encoding="utf-8"?>
<sst xmlns="http://schemas.openxmlformats.org/spreadsheetml/2006/main" count="1136" uniqueCount="529">
  <si>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</si>
  <si>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</si>
  <si>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</si>
  <si>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</si>
  <si>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</si>
  <si>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</si>
  <si>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</si>
  <si>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</si>
  <si>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</si>
  <si>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</si>
  <si>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</si>
  <si>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</si>
  <si>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</si>
  <si>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</si>
  <si>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</si>
  <si>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</si>
  <si>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</si>
  <si>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</si>
  <si>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</si>
  <si>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</si>
  <si>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</si>
  <si>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2/1</t>
  </si>
  <si>
    <t>3/2</t>
  </si>
  <si>
    <t>HERCEGOVAC</t>
  </si>
  <si>
    <t>Troškovi izbora</t>
  </si>
  <si>
    <t>Održavanje zgrada za korištenje - domovi</t>
  </si>
  <si>
    <t>Održavanje groblja i mrtvačnice</t>
  </si>
  <si>
    <t>Sufinanciranje potreba u školstvu</t>
  </si>
  <si>
    <t>Ostali rahodi</t>
  </si>
  <si>
    <t>Pomoć vjerskim zajednicama</t>
  </si>
  <si>
    <t>Poticaj djelovanju udruge Potrošač</t>
  </si>
  <si>
    <t xml:space="preserve">OPĆINA </t>
  </si>
  <si>
    <t>Ostali rashodi</t>
  </si>
  <si>
    <t>Djelatnost knjižnice</t>
  </si>
  <si>
    <t>Posebni dio</t>
  </si>
  <si>
    <t xml:space="preserve">Rashodi poslovanja </t>
  </si>
  <si>
    <t>Pomoći unutar opće države</t>
  </si>
  <si>
    <t>Subvencije</t>
  </si>
  <si>
    <t xml:space="preserve">Plan </t>
  </si>
  <si>
    <t>PLAN</t>
  </si>
  <si>
    <t>in-</t>
  </si>
  <si>
    <t>deks</t>
  </si>
  <si>
    <t>poduzetničkih zona</t>
  </si>
  <si>
    <t xml:space="preserve">Djelovanje poduzetničkog centra i razvoj </t>
  </si>
  <si>
    <t>subvencioniranja uzgoja stoke</t>
  </si>
  <si>
    <t>Održavanje cesta, mostova, kanala i</t>
  </si>
  <si>
    <t>drugih javnih površina</t>
  </si>
  <si>
    <t>vodoopskrbe i projekata</t>
  </si>
  <si>
    <t>HVIDRA, dragovoljci i invalidi dom.rata i ost.udr.inv.</t>
  </si>
  <si>
    <t>Održavanje drugih javnih površina (biciklističke staze)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</si>
  <si>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</si>
  <si>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</si>
  <si>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</si>
  <si>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</si>
  <si>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</si>
  <si>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</si>
  <si>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</si>
  <si>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</si>
  <si>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</si>
  <si>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</si>
  <si>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</si>
  <si>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</si>
  <si>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</si>
  <si>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</si>
  <si>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</si>
  <si>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</si>
  <si>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</si>
  <si>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</si>
  <si>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</si>
  <si>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</si>
  <si>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</si>
  <si>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</si>
  <si>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</si>
  <si>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</si>
  <si>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</si>
  <si>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</si>
  <si>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</si>
  <si>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</si>
  <si>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</si>
  <si>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</si>
  <si>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</si>
  <si>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</si>
  <si>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</si>
  <si>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</si>
  <si>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</si>
  <si>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</si>
  <si>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</si>
  <si>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</si>
  <si>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</si>
  <si>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</si>
  <si>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</si>
  <si>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</si>
  <si>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</si>
  <si>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</si>
  <si>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</si>
  <si>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 xml:space="preserve">Poticanje poljopriovrede -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</si>
  <si>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</si>
  <si>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</si>
  <si>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</si>
  <si>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</si>
  <si>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</si>
  <si>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</si>
  <si>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</si>
  <si>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</si>
  <si>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</si>
  <si>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</si>
  <si>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</si>
  <si>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</si>
  <si>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</si>
  <si>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</si>
  <si>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</si>
  <si>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</si>
  <si>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</si>
  <si>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</si>
  <si>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</si>
  <si>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</si>
  <si>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</si>
  <si>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</si>
  <si>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</si>
  <si>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</si>
  <si>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</si>
  <si>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</si>
  <si>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</si>
  <si>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</si>
  <si>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</si>
  <si>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Plan</t>
  </si>
  <si>
    <t>P 1001</t>
  </si>
  <si>
    <t>A 1001 01</t>
  </si>
  <si>
    <t>A 1002 01</t>
  </si>
  <si>
    <t>P 1003</t>
  </si>
  <si>
    <t>A 1003 01</t>
  </si>
  <si>
    <t>A 1004 02</t>
  </si>
  <si>
    <t xml:space="preserve">P 1005 </t>
  </si>
  <si>
    <t>A 1005 01</t>
  </si>
  <si>
    <t>A 1006 02</t>
  </si>
  <si>
    <t>A 1006 03</t>
  </si>
  <si>
    <t>A 1006 04</t>
  </si>
  <si>
    <t>A 1006 06</t>
  </si>
  <si>
    <t>P 1007</t>
  </si>
  <si>
    <t>P 1008</t>
  </si>
  <si>
    <t>P 1009</t>
  </si>
  <si>
    <t>A 1009 01</t>
  </si>
  <si>
    <t>P 1010</t>
  </si>
  <si>
    <t>A 1010 01</t>
  </si>
  <si>
    <t>P 1011</t>
  </si>
  <si>
    <t>A 1011 01</t>
  </si>
  <si>
    <t>P 1012</t>
  </si>
  <si>
    <t>A 1012 01</t>
  </si>
  <si>
    <t>P 1013</t>
  </si>
  <si>
    <t>A 1013 01</t>
  </si>
  <si>
    <t>P 1014</t>
  </si>
  <si>
    <t>A 1014 02</t>
  </si>
  <si>
    <t>A 1014 01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</si>
  <si>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</si>
  <si>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</si>
  <si>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</si>
  <si>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</si>
  <si>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</si>
  <si>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</si>
  <si>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</si>
  <si>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</si>
  <si>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</si>
  <si>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</si>
  <si>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</si>
  <si>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</si>
  <si>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A 1004 03</t>
  </si>
  <si>
    <t>Manifestacije - Dani krumpira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</si>
  <si>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</si>
  <si>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</si>
  <si>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</si>
  <si>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</si>
  <si>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</si>
  <si>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</si>
  <si>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</si>
  <si>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</si>
  <si>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</si>
  <si>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OPĆINA HERCEGOVAC</t>
  </si>
  <si>
    <t>Indeks</t>
  </si>
  <si>
    <t>A. RAČUN PRIHODA I RASHODA</t>
  </si>
  <si>
    <t>Prihodi poslovanja</t>
  </si>
  <si>
    <t>Prihodi od prodaje nefinancijske imovine</t>
  </si>
  <si>
    <t>RAZLIKA - MANJAK</t>
  </si>
  <si>
    <t>B. RAČUN ZADUŽIVANJA/FINANCIRANJA</t>
  </si>
  <si>
    <t>Primici od financijske imovine i zaduživanja</t>
  </si>
  <si>
    <t>NETO ZADUŽIVANJE/FINANCIRANJE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</si>
  <si>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</si>
  <si>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</si>
  <si>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</si>
  <si>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</si>
  <si>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</si>
  <si>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</si>
  <si>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</si>
  <si>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</si>
  <si>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</si>
  <si>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</si>
  <si>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</si>
  <si>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</si>
  <si>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</si>
  <si>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</si>
  <si>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</si>
  <si>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</si>
  <si>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</si>
  <si>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</si>
  <si>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</si>
  <si>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</si>
  <si>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</si>
  <si>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</si>
  <si>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</si>
  <si>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</si>
  <si>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</si>
  <si>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</si>
  <si>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</si>
  <si>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</si>
  <si>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</si>
  <si>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</si>
  <si>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</si>
  <si>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</si>
  <si>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</si>
  <si>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</si>
  <si>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</si>
  <si>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</si>
  <si>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 xml:space="preserve">Aktivnost: Predstavničko i izvršna tijela </t>
  </si>
  <si>
    <t>Aktivnost:</t>
  </si>
  <si>
    <t>Aktivnost: Osnovne funkcije stranaka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</si>
  <si>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</si>
  <si>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</si>
  <si>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</si>
  <si>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</si>
  <si>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 xml:space="preserve"> Nabava dugotrajne imovine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</si>
  <si>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</si>
  <si>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</si>
  <si>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</si>
  <si>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</si>
  <si>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</si>
  <si>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</si>
  <si>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</si>
  <si>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</si>
  <si>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</si>
  <si>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</si>
  <si>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</si>
  <si>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</si>
  <si>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</si>
  <si>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</si>
  <si>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</si>
  <si>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</si>
  <si>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</si>
  <si>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</si>
  <si>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</si>
  <si>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</si>
  <si>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</si>
  <si>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Izgradnja objekata i uređaja odvodnje</t>
  </si>
  <si>
    <t>Program 08:</t>
  </si>
  <si>
    <t xml:space="preserve">Program zaštite okoliša  </t>
  </si>
  <si>
    <t>Funkcijska klasifikacija: 09 - Obrazovanje</t>
  </si>
  <si>
    <t>Program 09:</t>
  </si>
  <si>
    <t>Program predškolskog odgoja - Dječji vrtić Hercegovac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</si>
  <si>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</si>
  <si>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</si>
  <si>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</si>
  <si>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</si>
  <si>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</si>
  <si>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</si>
  <si>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</si>
  <si>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</si>
  <si>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</si>
  <si>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</si>
  <si>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</si>
  <si>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</si>
  <si>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</si>
  <si>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</si>
  <si>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</si>
  <si>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</si>
  <si>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</si>
  <si>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</si>
  <si>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</si>
  <si>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Humanitarna djelatnost Crvenog križa</t>
  </si>
  <si>
    <t xml:space="preserve">Poticaj djelovanju ostalih udruga </t>
  </si>
  <si>
    <t>38</t>
  </si>
  <si>
    <t>381</t>
  </si>
  <si>
    <t>Djelovanje Turističke zajednice</t>
  </si>
  <si>
    <t>0473</t>
  </si>
  <si>
    <t>šifra  izvora</t>
  </si>
  <si>
    <t>Šifra izvora:</t>
  </si>
  <si>
    <t>1    Opći prihodi i primici</t>
  </si>
  <si>
    <t>1, 4</t>
  </si>
  <si>
    <t>Rashodi po funkcijskoj klasifikaciji u ukupnom iznosu iskazani su u tablici kako slijedi:</t>
  </si>
  <si>
    <t>GLAVA 001 01 Općinsko vijeće i izvršna tijela</t>
  </si>
  <si>
    <t xml:space="preserve">      </t>
  </si>
  <si>
    <t>Pomoći dane u inozem.i unutar opće države</t>
  </si>
  <si>
    <t>A 1005 02</t>
  </si>
  <si>
    <t>A 1005 03</t>
  </si>
  <si>
    <t>Poticanje poljoprivrede - sufinanciranje usavršavanja i obraz. poljoprivrednika</t>
  </si>
  <si>
    <t>Izgradnja reciklažnog dvorišta</t>
  </si>
  <si>
    <t>Kapitalne pomoći (Komunalac)</t>
  </si>
  <si>
    <t>A 1006 05</t>
  </si>
  <si>
    <t>A 1006 07</t>
  </si>
  <si>
    <t>Rashodi za nabavu nefin. imovine</t>
  </si>
  <si>
    <t>Rash.za nab. proizvedene nefin. imovine</t>
  </si>
  <si>
    <t>Potrojenja i oprema</t>
  </si>
  <si>
    <t>Održ.zgrada za korišt.- opć.posl.prostorije</t>
  </si>
  <si>
    <t>Pomoći dane u inozem.i unutar općeg protračuna</t>
  </si>
  <si>
    <t>Pomoći prorač.korisn.drugih proračuna</t>
  </si>
  <si>
    <t>Pomoći prorač.korisn.drugih prorač.</t>
  </si>
  <si>
    <t>Poticanje gospodarstva-sufinan.prijavne dokumen.na natječ.po razvojnim mjerama</t>
  </si>
  <si>
    <t xml:space="preserve">35 </t>
  </si>
  <si>
    <t>Subven.poljop.malim i sred.poduzet.</t>
  </si>
  <si>
    <t>Isplata štete od elementarne nepogode</t>
  </si>
  <si>
    <t>383</t>
  </si>
  <si>
    <t>Naknada štete</t>
  </si>
  <si>
    <t>Održavanje mjesne vage</t>
  </si>
  <si>
    <t>Kapitalni projekt 03:</t>
  </si>
  <si>
    <t>K 1008 01</t>
  </si>
  <si>
    <t>Kapitalni projekt 01:</t>
  </si>
  <si>
    <t>K 1008 02</t>
  </si>
  <si>
    <t>Kapitalni projekt 02:</t>
  </si>
  <si>
    <t>Nabava opreme - oprema za zelene otoke</t>
  </si>
  <si>
    <t>A 1014 03</t>
  </si>
  <si>
    <t>Poticanje Udruga na rad s mladima</t>
  </si>
  <si>
    <t>2018.</t>
  </si>
  <si>
    <t>Pomoći unutar opće države (hitne intervencije)</t>
  </si>
  <si>
    <t>A 1002 02</t>
  </si>
  <si>
    <t>Tekuća zaliha proračuna</t>
  </si>
  <si>
    <t>A 1002 03</t>
  </si>
  <si>
    <t>Informiranje-pomoć trgovačkom društvu</t>
  </si>
  <si>
    <t>Stručno osposobljavanje</t>
  </si>
  <si>
    <t>Radhodi poslovanja</t>
  </si>
  <si>
    <t>Rash.za nab. Neproizved. dugotr. imovine</t>
  </si>
  <si>
    <t>Osnovna djelatnost VZ Hercegovac</t>
  </si>
  <si>
    <t>A 1007 01</t>
  </si>
  <si>
    <t>A 1007 02</t>
  </si>
  <si>
    <t>Zimska služba</t>
  </si>
  <si>
    <t>A 1007 10</t>
  </si>
  <si>
    <t>Rashosi za usluge</t>
  </si>
  <si>
    <t>Obnova i očuvanje spomenika</t>
  </si>
  <si>
    <t>0133</t>
  </si>
  <si>
    <t>Obnova spomenika palim braniteljima</t>
  </si>
  <si>
    <t>Ostale komunalne djelatnosti</t>
  </si>
  <si>
    <t>Deratizacija i dezinsekcija</t>
  </si>
  <si>
    <t>K 1012 01</t>
  </si>
  <si>
    <t>Kapitalni projekt:</t>
  </si>
  <si>
    <t>Adaptacija prostora škole za dječji vrtić</t>
  </si>
  <si>
    <t>Rashodi za nab.neproizv.dugotrajne imov.</t>
  </si>
  <si>
    <t>Nematerijalna imovina</t>
  </si>
  <si>
    <t>K 1013 01</t>
  </si>
  <si>
    <t>Uređenje prostora područne škole</t>
  </si>
  <si>
    <t>A 1013 02</t>
  </si>
  <si>
    <t>Sufinanciranje troškova školske kuhinje</t>
  </si>
  <si>
    <t>Nakn.građ.i kućan.na temelju osigur.i dr.nakn.</t>
  </si>
  <si>
    <t>Ost.nakn.građ.i kućanstvima iz proračuna</t>
  </si>
  <si>
    <t>A 1016 02</t>
  </si>
  <si>
    <t>1040</t>
  </si>
  <si>
    <t>Pomoć za novorođenčad</t>
  </si>
  <si>
    <t xml:space="preserve">A 1016 03 </t>
  </si>
  <si>
    <t>1060</t>
  </si>
  <si>
    <t>Pomoć za troškove nabave ogrijeva</t>
  </si>
  <si>
    <t>A 1016 04</t>
  </si>
  <si>
    <t>Poticanje djelovanja udruge umirovljenika, Udruge dijabetičara i udr.civil.invalida</t>
  </si>
  <si>
    <t>001 02</t>
  </si>
  <si>
    <t>GLAVA 001 02   Ured načelnika</t>
  </si>
  <si>
    <t>P1002</t>
  </si>
  <si>
    <t>RAZDJEL  001   OPĆINSKO VIJEĆE I URED NAČELNIKA</t>
  </si>
  <si>
    <t>2019. god.</t>
  </si>
  <si>
    <t>2019.</t>
  </si>
  <si>
    <t>Pomoći izravnanja za dec. funkcije</t>
  </si>
  <si>
    <t>P 1004</t>
  </si>
  <si>
    <t>A 1004 01</t>
  </si>
  <si>
    <t>A 1004 04</t>
  </si>
  <si>
    <t>A1004 05</t>
  </si>
  <si>
    <t>K 1004 01</t>
  </si>
  <si>
    <t>Kapitalni 
projekt 01</t>
  </si>
  <si>
    <t xml:space="preserve">P 1006 </t>
  </si>
  <si>
    <t>A 1006 01</t>
  </si>
  <si>
    <t>A 1007 03</t>
  </si>
  <si>
    <t>A 1007 04</t>
  </si>
  <si>
    <t>A 1007 05</t>
  </si>
  <si>
    <t>A 1007 06</t>
  </si>
  <si>
    <t>A 1007 07</t>
  </si>
  <si>
    <t>A 1007 08</t>
  </si>
  <si>
    <t>A 1007 09</t>
  </si>
  <si>
    <t>K 1008 03</t>
  </si>
  <si>
    <t>K 1009 01</t>
  </si>
  <si>
    <t>K 1009 02</t>
  </si>
  <si>
    <t>P 1015</t>
  </si>
  <si>
    <t>A 1015 01</t>
  </si>
  <si>
    <t>P 1016</t>
  </si>
  <si>
    <t>A 1016 01</t>
  </si>
  <si>
    <t>P 1017</t>
  </si>
  <si>
    <t>A 1017 01</t>
  </si>
  <si>
    <t>A 1017 02</t>
  </si>
  <si>
    <t>A 1017 03</t>
  </si>
  <si>
    <t>A 1017 04</t>
  </si>
  <si>
    <t>A 1017 05</t>
  </si>
  <si>
    <t>A 1017 06</t>
  </si>
  <si>
    <t xml:space="preserve">Program 02: Donošenje akata i mjera iz djelokruga predstavničkog i izvršnog tijela </t>
  </si>
  <si>
    <t>Program 03         Program političkih stranaka</t>
  </si>
  <si>
    <t>Program 13:</t>
  </si>
  <si>
    <t>Program 15:</t>
  </si>
  <si>
    <t xml:space="preserve">Program 16: </t>
  </si>
  <si>
    <t>Program 17:</t>
  </si>
  <si>
    <t xml:space="preserve">Program 01: Donošenje akata i mjera iz djelokruga predstavničkog i izvršnog tijela </t>
  </si>
  <si>
    <t xml:space="preserve">Glava 002 03 </t>
  </si>
  <si>
    <t>Prijevozna sredstva</t>
  </si>
  <si>
    <t xml:space="preserve">Sanacija nelegalnih odlagališta smeća i naplata odlaganja smeća </t>
  </si>
  <si>
    <t>II.</t>
  </si>
  <si>
    <t>II.I.</t>
  </si>
  <si>
    <t>Organizacijska klasifikacija</t>
  </si>
  <si>
    <t>Račun/  Pozicija</t>
  </si>
  <si>
    <t>Opis</t>
  </si>
  <si>
    <t>RAZDJEL</t>
  </si>
  <si>
    <t>Glava</t>
  </si>
  <si>
    <t>Općinsko vijeće i izvršna tijela</t>
  </si>
  <si>
    <t>Ured načelnika</t>
  </si>
  <si>
    <t>02</t>
  </si>
  <si>
    <t>Jedinstveni upravni odjel</t>
  </si>
  <si>
    <t>05</t>
  </si>
  <si>
    <t>06</t>
  </si>
  <si>
    <t>07</t>
  </si>
  <si>
    <t>Vatrogastvo i civilna zaštita</t>
  </si>
  <si>
    <t>Gospodarstvo</t>
  </si>
  <si>
    <t>Komunalna infrastruktura</t>
  </si>
  <si>
    <t>Javne ustanove predškolskog odgoja</t>
  </si>
  <si>
    <t>Programska djelatnost kulture</t>
  </si>
  <si>
    <t>Programska djelatnost športa</t>
  </si>
  <si>
    <t>Programska djelatnost socijalne skrbi</t>
  </si>
  <si>
    <t xml:space="preserve">UKUPNO: </t>
  </si>
  <si>
    <t>II.II.</t>
  </si>
  <si>
    <t>Ekonomska klasifikacija</t>
  </si>
  <si>
    <t>OPĆINSKO VIJEĆE I URED NAČELNIKA</t>
  </si>
  <si>
    <t>JEDINSTVENI UPRAVNI ODJEL</t>
  </si>
  <si>
    <t>Nakn.troškova osobama izvan radnog odnosa</t>
  </si>
  <si>
    <t>Rash.za nab.neproizved.dugotr.imovine</t>
  </si>
  <si>
    <t>Materijalna imovina-prirodna bogatstva</t>
  </si>
  <si>
    <t>Rashodi za nab. proizvedene nefin.imovine</t>
  </si>
  <si>
    <t>Subven.poljop., malim i srednjim poduzetnicima</t>
  </si>
  <si>
    <t>Pomoći dane u inozem. i unutar općeg proračuna</t>
  </si>
  <si>
    <t>Rahodi za usluge</t>
  </si>
  <si>
    <t>Naknade građ.ikuć.na tem.osig.i drugih naknada</t>
  </si>
  <si>
    <t>Rashodi za nab.neproizv.dugotrajne imovine</t>
  </si>
  <si>
    <t>Ostale naknade građanima  kućanstvima iz proračuna</t>
  </si>
  <si>
    <t>UKUPNO:</t>
  </si>
  <si>
    <t>Naknada građanima i kućanstvima</t>
  </si>
  <si>
    <t>Ostale naknadima građanima i kućanstvima</t>
  </si>
  <si>
    <t>Kapitalne danacije</t>
  </si>
  <si>
    <t>I. OPĆI DIO</t>
  </si>
  <si>
    <t>Izgradnja multifunkcionalne prostorije</t>
  </si>
  <si>
    <t>K 1004 02</t>
  </si>
  <si>
    <t>Kapitalni projekt 02</t>
  </si>
  <si>
    <t>Prostorno planiranje</t>
  </si>
  <si>
    <t>Rash.za nab.nefinancijske imovine</t>
  </si>
  <si>
    <t>Rash.za nab.proizv.dugotrajne imovine</t>
  </si>
  <si>
    <t>Geod.katastarska izmjera zem.na području Općine Hercegovac</t>
  </si>
  <si>
    <t>A 1006 08</t>
  </si>
  <si>
    <t>A1011 02</t>
  </si>
  <si>
    <t>Veterinarsko higjeničarska služba</t>
  </si>
  <si>
    <t>Rashodi za uslugu</t>
  </si>
  <si>
    <t>A 1013 03</t>
  </si>
  <si>
    <t>Sufinan. Programa "Produženi boravak u školi</t>
  </si>
  <si>
    <t>Pomoći dane u inozem.i unutar opć.pror.</t>
  </si>
  <si>
    <t>Javne ustanove predškol. i školskog odgoja</t>
  </si>
  <si>
    <t>A 1013 04</t>
  </si>
  <si>
    <t>Sufin.nabave udžbenika i škol.pribora učenicima sred.škola s podr.Opć.Herceg.</t>
  </si>
  <si>
    <t xml:space="preserve">Ostale naknade građanima  kućanstvima iz proračuna </t>
  </si>
  <si>
    <t>A 1013 05</t>
  </si>
  <si>
    <t>Sufinan.nabave udžbenika i škol.pribora učenicima osnovne škole</t>
  </si>
  <si>
    <t>A 1016 05</t>
  </si>
  <si>
    <t>Pomoći unutar općeg proračuna</t>
  </si>
  <si>
    <t>Pomoći dane u inozem.i unutar općeg pror.</t>
  </si>
  <si>
    <t>Rashodi za dodatna ulaganja na nefin.im.</t>
  </si>
  <si>
    <t>Dodatna ulaganja na građ.objektima</t>
  </si>
  <si>
    <t>Rash. za dodatna ulag.na nefin.imov.</t>
  </si>
  <si>
    <t>Rashodi za dodatna ulag.na nefinan.imovini</t>
  </si>
  <si>
    <t>Dodatna ulaganja na građevinskim objektima</t>
  </si>
  <si>
    <t>Program potpore mladim obiteljima (kupnja ili adaptacija stamb.prostora)</t>
  </si>
  <si>
    <t>GLAVA 002 05: JAV. USTANOVE PREDŠK.I ŠKOLSKOG ODGOJA</t>
  </si>
  <si>
    <t>A 1004 06</t>
  </si>
  <si>
    <t>A 1006 09</t>
  </si>
  <si>
    <t>A 1006  10</t>
  </si>
  <si>
    <t>1, 5</t>
  </si>
  <si>
    <t>1, 4, 5</t>
  </si>
  <si>
    <t>4    Prihodi za posebne namjene</t>
  </si>
  <si>
    <t>5    Pomoći</t>
  </si>
  <si>
    <t>6    Donacije</t>
  </si>
  <si>
    <t xml:space="preserve">7   Prihodi od nefin.imovine </t>
  </si>
  <si>
    <t>C. RASPOLOŽIVA SREDSTVA IZ PRETHODNIH GODINA - RASPOREĐENI VIŠAK U PRORAČUNU PROMATRANE GODINE</t>
  </si>
  <si>
    <t xml:space="preserve">Informacija o ukupnom višku prihoda iz prethodnih godina </t>
  </si>
  <si>
    <t>Višak prihoda koji će se rasporediti u razdoblju 2018.-2019.</t>
  </si>
  <si>
    <t>II. III. Programska klasifikacija</t>
  </si>
  <si>
    <t>A 1005 04</t>
  </si>
  <si>
    <t>Unapređenje rada policijske uprave</t>
  </si>
  <si>
    <t>K 1005 01</t>
  </si>
  <si>
    <t>Uređenje vatrogasnog doma u Ladislavu</t>
  </si>
  <si>
    <t>Rash.za nabavu nefinan.imovine</t>
  </si>
  <si>
    <t>Rashodi za nabavu neproizv.imovine</t>
  </si>
  <si>
    <t>Ostala prava</t>
  </si>
  <si>
    <t>Nematerijalna proizvedena imovina - ost.prava</t>
  </si>
  <si>
    <t>K 1008 04</t>
  </si>
  <si>
    <t>Kapitalni projekt: 04</t>
  </si>
  <si>
    <t>Uređenje trga u Hercegovcu</t>
  </si>
  <si>
    <t>Pomoć u kući-Projekt "Žene za zajednicu"</t>
  </si>
  <si>
    <t>Prijevozna sredstva (bicikli)</t>
  </si>
  <si>
    <t>Pomoći temeljem prijenosa EU sredstava</t>
  </si>
  <si>
    <t>Rashodi za nabavu proizv.dugotr.imovine</t>
  </si>
  <si>
    <t>Izgradnja pješačke staze</t>
  </si>
  <si>
    <t>Održavanje pješačke staze</t>
  </si>
  <si>
    <t>Manifestacije - Roštiljada i kotličijada</t>
  </si>
  <si>
    <t>1, 7</t>
  </si>
  <si>
    <t>1, 5 , 7</t>
  </si>
  <si>
    <t>4, 5</t>
  </si>
  <si>
    <t>4, 7</t>
  </si>
  <si>
    <t>0620</t>
  </si>
  <si>
    <t>PLAN 2019. god.</t>
  </si>
  <si>
    <t>Novi plan</t>
  </si>
  <si>
    <t>I. izmjene proračun Općine Hercegovac za 2019.  godinu  objavit će se u Službenom glasniku Općine</t>
  </si>
  <si>
    <t xml:space="preserve">Hercegovac, a stupaju na snagu osmog dana od dana objave. I. izmjene  proračuna će biti objavljene </t>
  </si>
  <si>
    <t>programa.</t>
  </si>
  <si>
    <t xml:space="preserve">i na internetskoj stranici Općine Hercegovac. Sastavni dio ovh Izmjena je Izmjena  Plana  razvojnih  </t>
  </si>
  <si>
    <t xml:space="preserve">Predsjednik Općinskog vijeća: </t>
  </si>
  <si>
    <t xml:space="preserve">            Željko Budnjina</t>
  </si>
  <si>
    <t>I. IZMJENE PRORAČUNA OPĆINE HERCEGOVAC ZA 2019. GODINU</t>
  </si>
  <si>
    <t xml:space="preserve">Prihodi i rashodi te primici i izdaci po ekonomskoj klasifikaciji utvrđuju se u </t>
  </si>
  <si>
    <t>Bilanci prihoda i izdataka za 2019. godinu kako slijedi:</t>
  </si>
  <si>
    <t>iskazani su po organizacijskoj, ekonomskoj, programskoj i funkcijskoj klasifikaciji u</t>
  </si>
  <si>
    <t>Posebnom dijelu Proračuna  kako slijedi:</t>
  </si>
  <si>
    <t xml:space="preserve">Izdaci Proračuna Općine Hercegovac za 2019. godinu u ukupnom iznosu 13.251.070,00 kn </t>
  </si>
  <si>
    <t xml:space="preserve">Novi plan </t>
  </si>
  <si>
    <t>ZA 2019. GODINU</t>
  </si>
  <si>
    <t xml:space="preserve">I. IZMJENE PRORAČUNA OPĆINE HERCEGOVAC ZA </t>
  </si>
  <si>
    <t xml:space="preserve">Plan 2019.god. </t>
  </si>
  <si>
    <t>NOVI PLAN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</si>
</sst>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  <numFmt numFmtId="187" formatCode="#,##0_ ;\-#,##0\ "/>
  </numFmts>
  <fonts count="8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3" fontId="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3" fontId="3" fillId="36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7" fillId="34" borderId="0" xfId="0" applyFont="1" applyFill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3" fontId="3" fillId="37" borderId="0" xfId="0" applyNumberFormat="1" applyFont="1" applyFill="1" applyAlignment="1">
      <alignment wrapText="1"/>
    </xf>
    <xf numFmtId="0" fontId="5" fillId="0" borderId="0" xfId="0" applyFont="1" applyAlignment="1">
      <alignment/>
    </xf>
    <xf numFmtId="0" fontId="5" fillId="38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8" fillId="34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5" fillId="37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37" borderId="11" xfId="0" applyFont="1" applyFill="1" applyBorder="1" applyAlignment="1">
      <alignment wrapText="1"/>
    </xf>
    <xf numFmtId="3" fontId="3" fillId="37" borderId="11" xfId="0" applyNumberFormat="1" applyFont="1" applyFill="1" applyBorder="1" applyAlignment="1">
      <alignment wrapText="1"/>
    </xf>
    <xf numFmtId="3" fontId="3" fillId="34" borderId="11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7" borderId="11" xfId="0" applyFont="1" applyFill="1" applyBorder="1" applyAlignment="1">
      <alignment wrapText="1"/>
    </xf>
    <xf numFmtId="0" fontId="5" fillId="38" borderId="0" xfId="0" applyFont="1" applyFill="1" applyAlignment="1">
      <alignment/>
    </xf>
    <xf numFmtId="3" fontId="3" fillId="37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3" fillId="40" borderId="0" xfId="0" applyNumberFormat="1" applyFont="1" applyFill="1" applyAlignment="1">
      <alignment wrapText="1"/>
    </xf>
    <xf numFmtId="3" fontId="6" fillId="39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3" fontId="7" fillId="40" borderId="0" xfId="0" applyNumberFormat="1" applyFont="1" applyFill="1" applyAlignment="1">
      <alignment/>
    </xf>
    <xf numFmtId="3" fontId="7" fillId="37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3" fontId="3" fillId="37" borderId="0" xfId="0" applyNumberFormat="1" applyFont="1" applyFill="1" applyAlignment="1">
      <alignment wrapText="1"/>
    </xf>
    <xf numFmtId="3" fontId="3" fillId="40" borderId="0" xfId="0" applyNumberFormat="1" applyFont="1" applyFill="1" applyAlignment="1">
      <alignment horizontal="center"/>
    </xf>
    <xf numFmtId="3" fontId="3" fillId="40" borderId="0" xfId="0" applyNumberFormat="1" applyFont="1" applyFill="1" applyAlignment="1">
      <alignment/>
    </xf>
    <xf numFmtId="3" fontId="5" fillId="40" borderId="0" xfId="0" applyNumberFormat="1" applyFont="1" applyFill="1" applyAlignment="1">
      <alignment/>
    </xf>
    <xf numFmtId="3" fontId="3" fillId="40" borderId="0" xfId="0" applyNumberFormat="1" applyFont="1" applyFill="1" applyAlignment="1">
      <alignment vertical="center" wrapText="1"/>
    </xf>
    <xf numFmtId="3" fontId="3" fillId="31" borderId="0" xfId="0" applyNumberFormat="1" applyFont="1" applyFill="1" applyAlignment="1">
      <alignment wrapText="1"/>
    </xf>
    <xf numFmtId="0" fontId="68" fillId="0" borderId="0" xfId="0" applyFont="1" applyAlignment="1">
      <alignment/>
    </xf>
    <xf numFmtId="3" fontId="5" fillId="37" borderId="0" xfId="0" applyNumberFormat="1" applyFont="1" applyFill="1" applyAlignment="1">
      <alignment wrapText="1"/>
    </xf>
    <xf numFmtId="4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 wrapText="1"/>
    </xf>
    <xf numFmtId="3" fontId="69" fillId="41" borderId="0" xfId="0" applyNumberFormat="1" applyFont="1" applyFill="1" applyAlignment="1">
      <alignment/>
    </xf>
    <xf numFmtId="3" fontId="69" fillId="41" borderId="0" xfId="0" applyNumberFormat="1" applyFont="1" applyFill="1" applyAlignment="1">
      <alignment vertical="center"/>
    </xf>
    <xf numFmtId="0" fontId="70" fillId="0" borderId="0" xfId="0" applyFont="1" applyAlignment="1">
      <alignment wrapText="1"/>
    </xf>
    <xf numFmtId="3" fontId="5" fillId="40" borderId="0" xfId="0" applyNumberFormat="1" applyFont="1" applyFill="1" applyAlignment="1">
      <alignment wrapText="1"/>
    </xf>
    <xf numFmtId="3" fontId="5" fillId="40" borderId="0" xfId="0" applyNumberFormat="1" applyFont="1" applyFill="1" applyAlignment="1">
      <alignment vertical="center" wrapText="1"/>
    </xf>
    <xf numFmtId="3" fontId="8" fillId="40" borderId="0" xfId="0" applyNumberFormat="1" applyFont="1" applyFill="1" applyAlignment="1">
      <alignment/>
    </xf>
    <xf numFmtId="3" fontId="3" fillId="31" borderId="0" xfId="0" applyNumberFormat="1" applyFont="1" applyFill="1" applyAlignment="1">
      <alignment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3" fontId="72" fillId="38" borderId="10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0" fontId="74" fillId="0" borderId="0" xfId="0" applyFont="1" applyAlignment="1">
      <alignment/>
    </xf>
    <xf numFmtId="0" fontId="71" fillId="37" borderId="0" xfId="0" applyFont="1" applyFill="1" applyAlignment="1">
      <alignment/>
    </xf>
    <xf numFmtId="175" fontId="72" fillId="37" borderId="0" xfId="61" applyNumberFormat="1" applyFont="1" applyFill="1" applyAlignment="1">
      <alignment/>
    </xf>
    <xf numFmtId="0" fontId="72" fillId="42" borderId="10" xfId="0" applyFont="1" applyFill="1" applyBorder="1" applyAlignment="1">
      <alignment wrapText="1"/>
    </xf>
    <xf numFmtId="0" fontId="75" fillId="42" borderId="10" xfId="0" applyFont="1" applyFill="1" applyBorder="1" applyAlignment="1">
      <alignment/>
    </xf>
    <xf numFmtId="0" fontId="72" fillId="42" borderId="12" xfId="0" applyFont="1" applyFill="1" applyBorder="1" applyAlignment="1">
      <alignment/>
    </xf>
    <xf numFmtId="0" fontId="75" fillId="42" borderId="12" xfId="0" applyFont="1" applyFill="1" applyBorder="1" applyAlignment="1">
      <alignment/>
    </xf>
    <xf numFmtId="3" fontId="75" fillId="38" borderId="10" xfId="0" applyNumberFormat="1" applyFont="1" applyFill="1" applyBorder="1" applyAlignment="1">
      <alignment/>
    </xf>
    <xf numFmtId="3" fontId="76" fillId="37" borderId="0" xfId="0" applyNumberFormat="1" applyFont="1" applyFill="1" applyAlignment="1">
      <alignment/>
    </xf>
    <xf numFmtId="3" fontId="72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0" fontId="77" fillId="37" borderId="0" xfId="0" applyFont="1" applyFill="1" applyAlignment="1">
      <alignment/>
    </xf>
    <xf numFmtId="0" fontId="77" fillId="43" borderId="0" xfId="0" applyFont="1" applyFill="1" applyAlignment="1">
      <alignment/>
    </xf>
    <xf numFmtId="0" fontId="70" fillId="37" borderId="0" xfId="0" applyFont="1" applyFill="1" applyAlignment="1">
      <alignment wrapText="1"/>
    </xf>
    <xf numFmtId="0" fontId="70" fillId="44" borderId="0" xfId="0" applyFont="1" applyFill="1" applyAlignment="1">
      <alignment wrapText="1"/>
    </xf>
    <xf numFmtId="0" fontId="1" fillId="44" borderId="0" xfId="0" applyFont="1" applyFill="1" applyAlignment="1">
      <alignment wrapText="1"/>
    </xf>
    <xf numFmtId="0" fontId="1" fillId="37" borderId="0" xfId="0" applyFont="1" applyFill="1" applyAlignment="1">
      <alignment wrapText="1"/>
    </xf>
    <xf numFmtId="0" fontId="78" fillId="0" borderId="0" xfId="0" applyFont="1" applyAlignment="1">
      <alignment wrapText="1"/>
    </xf>
    <xf numFmtId="3" fontId="5" fillId="42" borderId="10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37" borderId="0" xfId="0" applyFont="1" applyFill="1" applyAlignment="1">
      <alignment/>
    </xf>
    <xf numFmtId="3" fontId="5" fillId="43" borderId="10" xfId="0" applyNumberFormat="1" applyFont="1" applyFill="1" applyBorder="1" applyAlignment="1">
      <alignment/>
    </xf>
    <xf numFmtId="0" fontId="14" fillId="43" borderId="10" xfId="0" applyFont="1" applyFill="1" applyBorder="1" applyAlignment="1">
      <alignment/>
    </xf>
    <xf numFmtId="0" fontId="14" fillId="43" borderId="12" xfId="0" applyFont="1" applyFill="1" applyBorder="1" applyAlignment="1">
      <alignment/>
    </xf>
    <xf numFmtId="3" fontId="12" fillId="43" borderId="0" xfId="0" applyNumberFormat="1" applyFont="1" applyFill="1" applyAlignment="1">
      <alignment/>
    </xf>
    <xf numFmtId="0" fontId="78" fillId="44" borderId="0" xfId="0" applyFont="1" applyFill="1" applyAlignment="1">
      <alignment wrapText="1"/>
    </xf>
    <xf numFmtId="0" fontId="78" fillId="37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3" fillId="37" borderId="0" xfId="0" applyFont="1" applyFill="1" applyAlignment="1">
      <alignment wrapText="1"/>
    </xf>
    <xf numFmtId="0" fontId="78" fillId="45" borderId="0" xfId="0" applyFont="1" applyFill="1" applyAlignment="1">
      <alignment wrapText="1"/>
    </xf>
    <xf numFmtId="0" fontId="78" fillId="41" borderId="0" xfId="0" applyFont="1" applyFill="1" applyAlignment="1">
      <alignment wrapText="1"/>
    </xf>
    <xf numFmtId="0" fontId="70" fillId="41" borderId="0" xfId="0" applyFont="1" applyFill="1" applyAlignment="1">
      <alignment wrapText="1"/>
    </xf>
    <xf numFmtId="3" fontId="5" fillId="37" borderId="11" xfId="0" applyNumberFormat="1" applyFont="1" applyFill="1" applyBorder="1" applyAlignment="1">
      <alignment wrapText="1"/>
    </xf>
    <xf numFmtId="3" fontId="5" fillId="34" borderId="11" xfId="0" applyNumberFormat="1" applyFont="1" applyFill="1" applyBorder="1" applyAlignment="1">
      <alignment wrapText="1"/>
    </xf>
    <xf numFmtId="3" fontId="5" fillId="37" borderId="11" xfId="0" applyNumberFormat="1" applyFont="1" applyFill="1" applyBorder="1" applyAlignment="1">
      <alignment horizontal="right" wrapText="1"/>
    </xf>
    <xf numFmtId="2" fontId="5" fillId="42" borderId="12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3" fillId="37" borderId="0" xfId="0" applyFont="1" applyFill="1" applyAlignment="1">
      <alignment vertical="center"/>
    </xf>
    <xf numFmtId="0" fontId="16" fillId="0" borderId="0" xfId="0" applyFont="1" applyAlignment="1">
      <alignment/>
    </xf>
    <xf numFmtId="0" fontId="72" fillId="37" borderId="0" xfId="0" applyFont="1" applyFill="1" applyAlignment="1">
      <alignment/>
    </xf>
    <xf numFmtId="49" fontId="9" fillId="0" borderId="0" xfId="0" applyNumberFormat="1" applyFont="1" applyAlignment="1">
      <alignment horizontal="right"/>
    </xf>
    <xf numFmtId="3" fontId="72" fillId="37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5" fillId="31" borderId="0" xfId="0" applyNumberFormat="1" applyFont="1" applyFill="1" applyAlignment="1">
      <alignment/>
    </xf>
    <xf numFmtId="3" fontId="5" fillId="46" borderId="0" xfId="0" applyNumberFormat="1" applyFont="1" applyFill="1" applyAlignment="1">
      <alignment wrapText="1"/>
    </xf>
    <xf numFmtId="3" fontId="3" fillId="46" borderId="0" xfId="0" applyNumberFormat="1" applyFont="1" applyFill="1" applyAlignment="1">
      <alignment wrapText="1"/>
    </xf>
    <xf numFmtId="3" fontId="3" fillId="46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78" fillId="37" borderId="0" xfId="0" applyFont="1" applyFill="1" applyAlignment="1">
      <alignment/>
    </xf>
    <xf numFmtId="0" fontId="78" fillId="44" borderId="0" xfId="0" applyFont="1" applyFill="1" applyAlignment="1">
      <alignment/>
    </xf>
    <xf numFmtId="0" fontId="1" fillId="37" borderId="0" xfId="0" applyFont="1" applyFill="1" applyAlignment="1">
      <alignment/>
    </xf>
    <xf numFmtId="3" fontId="71" fillId="40" borderId="0" xfId="0" applyNumberFormat="1" applyFont="1" applyFill="1" applyAlignment="1">
      <alignment wrapText="1"/>
    </xf>
    <xf numFmtId="3" fontId="3" fillId="43" borderId="0" xfId="0" applyNumberFormat="1" applyFont="1" applyFill="1" applyAlignment="1">
      <alignment horizontal="center"/>
    </xf>
    <xf numFmtId="43" fontId="3" fillId="43" borderId="0" xfId="61" applyFont="1" applyFill="1" applyAlignment="1">
      <alignment horizontal="center"/>
    </xf>
    <xf numFmtId="3" fontId="3" fillId="39" borderId="0" xfId="0" applyNumberFormat="1" applyFont="1" applyFill="1" applyAlignment="1">
      <alignment/>
    </xf>
    <xf numFmtId="3" fontId="3" fillId="31" borderId="0" xfId="0" applyNumberFormat="1" applyFont="1" applyFill="1" applyAlignment="1">
      <alignment/>
    </xf>
    <xf numFmtId="49" fontId="71" fillId="0" borderId="0" xfId="0" applyNumberFormat="1" applyFont="1" applyAlignment="1">
      <alignment/>
    </xf>
    <xf numFmtId="0" fontId="72" fillId="0" borderId="0" xfId="0" applyFont="1" applyAlignment="1">
      <alignment horizontal="center"/>
    </xf>
    <xf numFmtId="0" fontId="5" fillId="37" borderId="0" xfId="0" applyFont="1" applyFill="1" applyAlignment="1">
      <alignment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37" borderId="0" xfId="0" applyFont="1" applyFill="1" applyAlignment="1">
      <alignment/>
    </xf>
    <xf numFmtId="0" fontId="5" fillId="0" borderId="14" xfId="0" applyFont="1" applyBorder="1" applyAlignment="1">
      <alignment wrapText="1"/>
    </xf>
    <xf numFmtId="4" fontId="5" fillId="34" borderId="14" xfId="0" applyNumberFormat="1" applyFont="1" applyFill="1" applyBorder="1" applyAlignment="1">
      <alignment wrapText="1"/>
    </xf>
    <xf numFmtId="3" fontId="5" fillId="40" borderId="14" xfId="0" applyNumberFormat="1" applyFont="1" applyFill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69" fillId="41" borderId="17" xfId="0" applyNumberFormat="1" applyFont="1" applyFill="1" applyBorder="1" applyAlignment="1">
      <alignment/>
    </xf>
    <xf numFmtId="49" fontId="69" fillId="41" borderId="18" xfId="0" applyNumberFormat="1" applyFont="1" applyFill="1" applyBorder="1" applyAlignment="1">
      <alignment horizontal="right"/>
    </xf>
    <xf numFmtId="0" fontId="69" fillId="41" borderId="18" xfId="0" applyFont="1" applyFill="1" applyBorder="1" applyAlignment="1">
      <alignment horizontal="right"/>
    </xf>
    <xf numFmtId="0" fontId="78" fillId="41" borderId="18" xfId="0" applyFont="1" applyFill="1" applyBorder="1" applyAlignment="1">
      <alignment/>
    </xf>
    <xf numFmtId="0" fontId="69" fillId="41" borderId="18" xfId="0" applyFont="1" applyFill="1" applyBorder="1" applyAlignment="1">
      <alignment/>
    </xf>
    <xf numFmtId="3" fontId="69" fillId="41" borderId="18" xfId="0" applyNumberFormat="1" applyFont="1" applyFill="1" applyBorder="1" applyAlignment="1">
      <alignment/>
    </xf>
    <xf numFmtId="49" fontId="82" fillId="47" borderId="19" xfId="0" applyNumberFormat="1" applyFont="1" applyFill="1" applyBorder="1" applyAlignment="1">
      <alignment/>
    </xf>
    <xf numFmtId="0" fontId="82" fillId="47" borderId="0" xfId="0" applyFont="1" applyFill="1" applyAlignment="1">
      <alignment horizontal="right"/>
    </xf>
    <xf numFmtId="49" fontId="82" fillId="47" borderId="0" xfId="0" applyNumberFormat="1" applyFont="1" applyFill="1" applyAlignment="1">
      <alignment horizontal="right"/>
    </xf>
    <xf numFmtId="0" fontId="78" fillId="47" borderId="0" xfId="0" applyFont="1" applyFill="1" applyAlignment="1">
      <alignment/>
    </xf>
    <xf numFmtId="0" fontId="82" fillId="47" borderId="0" xfId="0" applyFont="1" applyFill="1" applyAlignment="1">
      <alignment/>
    </xf>
    <xf numFmtId="3" fontId="82" fillId="47" borderId="0" xfId="0" applyNumberFormat="1" applyFont="1" applyFill="1" applyAlignment="1">
      <alignment/>
    </xf>
    <xf numFmtId="49" fontId="69" fillId="41" borderId="19" xfId="0" applyNumberFormat="1" applyFont="1" applyFill="1" applyBorder="1" applyAlignment="1">
      <alignment/>
    </xf>
    <xf numFmtId="49" fontId="69" fillId="41" borderId="0" xfId="0" applyNumberFormat="1" applyFont="1" applyFill="1" applyAlignment="1">
      <alignment horizontal="right"/>
    </xf>
    <xf numFmtId="0" fontId="69" fillId="41" borderId="0" xfId="0" applyFont="1" applyFill="1" applyAlignment="1">
      <alignment horizontal="right"/>
    </xf>
    <xf numFmtId="0" fontId="78" fillId="41" borderId="0" xfId="0" applyFont="1" applyFill="1" applyAlignment="1">
      <alignment/>
    </xf>
    <xf numFmtId="0" fontId="69" fillId="41" borderId="0" xfId="0" applyFont="1" applyFill="1" applyAlignment="1">
      <alignment/>
    </xf>
    <xf numFmtId="0" fontId="69" fillId="47" borderId="0" xfId="0" applyFont="1" applyFill="1" applyAlignment="1">
      <alignment horizontal="right"/>
    </xf>
    <xf numFmtId="3" fontId="69" fillId="47" borderId="0" xfId="0" applyNumberFormat="1" applyFont="1" applyFill="1" applyAlignment="1">
      <alignment/>
    </xf>
    <xf numFmtId="49" fontId="69" fillId="39" borderId="20" xfId="0" applyNumberFormat="1" applyFont="1" applyFill="1" applyBorder="1" applyAlignment="1">
      <alignment/>
    </xf>
    <xf numFmtId="0" fontId="69" fillId="39" borderId="14" xfId="0" applyFont="1" applyFill="1" applyBorder="1" applyAlignment="1">
      <alignment/>
    </xf>
    <xf numFmtId="0" fontId="78" fillId="39" borderId="14" xfId="0" applyFont="1" applyFill="1" applyBorder="1" applyAlignment="1">
      <alignment horizontal="right"/>
    </xf>
    <xf numFmtId="3" fontId="69" fillId="39" borderId="14" xfId="0" applyNumberFormat="1" applyFont="1" applyFill="1" applyBorder="1" applyAlignment="1">
      <alignment/>
    </xf>
    <xf numFmtId="49" fontId="69" fillId="47" borderId="19" xfId="0" applyNumberFormat="1" applyFont="1" applyFill="1" applyBorder="1" applyAlignment="1">
      <alignment/>
    </xf>
    <xf numFmtId="49" fontId="69" fillId="47" borderId="0" xfId="0" applyNumberFormat="1" applyFont="1" applyFill="1" applyAlignment="1">
      <alignment horizontal="right"/>
    </xf>
    <xf numFmtId="0" fontId="69" fillId="47" borderId="0" xfId="0" applyFont="1" applyFill="1" applyAlignment="1">
      <alignment/>
    </xf>
    <xf numFmtId="49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83" fillId="47" borderId="0" xfId="0" applyFont="1" applyFill="1" applyAlignment="1">
      <alignment horizontal="right"/>
    </xf>
    <xf numFmtId="49" fontId="82" fillId="39" borderId="20" xfId="0" applyNumberFormat="1" applyFont="1" applyFill="1" applyBorder="1" applyAlignment="1">
      <alignment/>
    </xf>
    <xf numFmtId="0" fontId="84" fillId="39" borderId="14" xfId="0" applyFont="1" applyFill="1" applyBorder="1" applyAlignment="1">
      <alignment horizontal="right"/>
    </xf>
    <xf numFmtId="0" fontId="70" fillId="39" borderId="14" xfId="0" applyFont="1" applyFill="1" applyBorder="1" applyAlignment="1">
      <alignment horizontal="right"/>
    </xf>
    <xf numFmtId="0" fontId="82" fillId="39" borderId="14" xfId="0" applyFont="1" applyFill="1" applyBorder="1" applyAlignment="1">
      <alignment/>
    </xf>
    <xf numFmtId="0" fontId="85" fillId="39" borderId="14" xfId="0" applyFont="1" applyFill="1" applyBorder="1" applyAlignment="1">
      <alignment horizontal="right"/>
    </xf>
    <xf numFmtId="3" fontId="85" fillId="39" borderId="14" xfId="0" applyNumberFormat="1" applyFont="1" applyFill="1" applyBorder="1" applyAlignment="1">
      <alignment/>
    </xf>
    <xf numFmtId="49" fontId="3" fillId="43" borderId="17" xfId="0" applyNumberFormat="1" applyFont="1" applyFill="1" applyBorder="1" applyAlignment="1">
      <alignment horizontal="left" wrapText="1"/>
    </xf>
    <xf numFmtId="0" fontId="5" fillId="48" borderId="18" xfId="0" applyFont="1" applyFill="1" applyBorder="1" applyAlignment="1">
      <alignment horizontal="center"/>
    </xf>
    <xf numFmtId="0" fontId="1" fillId="48" borderId="18" xfId="0" applyFont="1" applyFill="1" applyBorder="1" applyAlignment="1">
      <alignment/>
    </xf>
    <xf numFmtId="0" fontId="0" fillId="48" borderId="18" xfId="0" applyFill="1" applyBorder="1" applyAlignment="1">
      <alignment/>
    </xf>
    <xf numFmtId="0" fontId="3" fillId="43" borderId="18" xfId="0" applyFont="1" applyFill="1" applyBorder="1" applyAlignment="1">
      <alignment/>
    </xf>
    <xf numFmtId="0" fontId="3" fillId="49" borderId="18" xfId="0" applyFont="1" applyFill="1" applyBorder="1" applyAlignment="1" quotePrefix="1">
      <alignment horizontal="center"/>
    </xf>
    <xf numFmtId="0" fontId="3" fillId="43" borderId="18" xfId="0" applyFont="1" applyFill="1" applyBorder="1" applyAlignment="1" quotePrefix="1">
      <alignment horizontal="center"/>
    </xf>
    <xf numFmtId="0" fontId="71" fillId="49" borderId="18" xfId="0" applyFont="1" applyFill="1" applyBorder="1" applyAlignment="1" quotePrefix="1">
      <alignment horizontal="center"/>
    </xf>
    <xf numFmtId="49" fontId="3" fillId="43" borderId="19" xfId="0" applyNumberFormat="1" applyFont="1" applyFill="1" applyBorder="1" applyAlignment="1">
      <alignment wrapText="1"/>
    </xf>
    <xf numFmtId="0" fontId="3" fillId="43" borderId="0" xfId="0" applyFont="1" applyFill="1" applyAlignment="1">
      <alignment horizontal="center" wrapText="1"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0" fontId="3" fillId="43" borderId="0" xfId="0" applyFont="1" applyFill="1" applyAlignment="1">
      <alignment horizontal="center"/>
    </xf>
    <xf numFmtId="0" fontId="71" fillId="49" borderId="0" xfId="0" applyFont="1" applyFill="1" applyAlignment="1" quotePrefix="1">
      <alignment horizontal="center"/>
    </xf>
    <xf numFmtId="49" fontId="3" fillId="43" borderId="19" xfId="0" applyNumberFormat="1" applyFont="1" applyFill="1" applyBorder="1" applyAlignment="1">
      <alignment/>
    </xf>
    <xf numFmtId="0" fontId="3" fillId="43" borderId="0" xfId="0" applyFont="1" applyFill="1" applyAlignment="1">
      <alignment horizontal="center" vertical="top"/>
    </xf>
    <xf numFmtId="0" fontId="3" fillId="43" borderId="0" xfId="0" applyFont="1" applyFill="1" applyAlignment="1">
      <alignment vertical="top"/>
    </xf>
    <xf numFmtId="0" fontId="71" fillId="49" borderId="0" xfId="0" applyFont="1" applyFill="1" applyAlignment="1">
      <alignment horizontal="center"/>
    </xf>
    <xf numFmtId="49" fontId="69" fillId="39" borderId="19" xfId="0" applyNumberFormat="1" applyFont="1" applyFill="1" applyBorder="1" applyAlignment="1">
      <alignment/>
    </xf>
    <xf numFmtId="0" fontId="82" fillId="39" borderId="0" xfId="0" applyFont="1" applyFill="1" applyAlignment="1">
      <alignment horizontal="center"/>
    </xf>
    <xf numFmtId="49" fontId="69" fillId="39" borderId="0" xfId="0" applyNumberFormat="1" applyFont="1" applyFill="1" applyAlignment="1">
      <alignment/>
    </xf>
    <xf numFmtId="3" fontId="69" fillId="35" borderId="0" xfId="0" applyNumberFormat="1" applyFont="1" applyFill="1" applyAlignment="1">
      <alignment/>
    </xf>
    <xf numFmtId="3" fontId="71" fillId="35" borderId="0" xfId="0" applyNumberFormat="1" applyFont="1" applyFill="1" applyAlignment="1">
      <alignment/>
    </xf>
    <xf numFmtId="0" fontId="82" fillId="41" borderId="0" xfId="0" applyFont="1" applyFill="1" applyAlignment="1">
      <alignment horizontal="center"/>
    </xf>
    <xf numFmtId="49" fontId="69" fillId="41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3" fontId="69" fillId="50" borderId="0" xfId="0" applyNumberFormat="1" applyFont="1" applyFill="1" applyAlignment="1">
      <alignment/>
    </xf>
    <xf numFmtId="3" fontId="71" fillId="50" borderId="0" xfId="0" applyNumberFormat="1" applyFont="1" applyFill="1" applyAlignment="1">
      <alignment/>
    </xf>
    <xf numFmtId="49" fontId="69" fillId="45" borderId="19" xfId="0" applyNumberFormat="1" applyFont="1" applyFill="1" applyBorder="1" applyAlignment="1">
      <alignment/>
    </xf>
    <xf numFmtId="0" fontId="82" fillId="45" borderId="0" xfId="0" applyFont="1" applyFill="1" applyAlignment="1">
      <alignment horizontal="center"/>
    </xf>
    <xf numFmtId="49" fontId="69" fillId="45" borderId="0" xfId="0" applyNumberFormat="1" applyFont="1" applyFill="1" applyAlignment="1">
      <alignment/>
    </xf>
    <xf numFmtId="3" fontId="69" fillId="51" borderId="0" xfId="0" applyNumberFormat="1" applyFont="1" applyFill="1" applyAlignment="1">
      <alignment/>
    </xf>
    <xf numFmtId="3" fontId="69" fillId="45" borderId="0" xfId="0" applyNumberFormat="1" applyFont="1" applyFill="1" applyAlignment="1">
      <alignment/>
    </xf>
    <xf numFmtId="49" fontId="69" fillId="44" borderId="19" xfId="0" applyNumberFormat="1" applyFont="1" applyFill="1" applyBorder="1" applyAlignment="1">
      <alignment/>
    </xf>
    <xf numFmtId="0" fontId="82" fillId="44" borderId="0" xfId="0" applyFont="1" applyFill="1" applyAlignment="1">
      <alignment horizontal="center"/>
    </xf>
    <xf numFmtId="49" fontId="69" fillId="44" borderId="0" xfId="0" applyNumberFormat="1" applyFont="1" applyFill="1" applyAlignment="1">
      <alignment/>
    </xf>
    <xf numFmtId="0" fontId="4" fillId="44" borderId="0" xfId="0" applyFont="1" applyFill="1" applyAlignment="1">
      <alignment/>
    </xf>
    <xf numFmtId="3" fontId="69" fillId="33" borderId="0" xfId="0" applyNumberFormat="1" applyFont="1" applyFill="1" applyAlignment="1">
      <alignment/>
    </xf>
    <xf numFmtId="3" fontId="71" fillId="33" borderId="0" xfId="0" applyNumberFormat="1" applyFont="1" applyFill="1" applyAlignment="1">
      <alignment/>
    </xf>
    <xf numFmtId="3" fontId="69" fillId="44" borderId="0" xfId="0" applyNumberFormat="1" applyFont="1" applyFill="1" applyAlignment="1">
      <alignment/>
    </xf>
    <xf numFmtId="49" fontId="3" fillId="0" borderId="1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3" fontId="3" fillId="43" borderId="0" xfId="0" applyNumberFormat="1" applyFont="1" applyFill="1" applyAlignment="1">
      <alignment wrapText="1"/>
    </xf>
    <xf numFmtId="3" fontId="3" fillId="36" borderId="0" xfId="0" applyNumberFormat="1" applyFont="1" applyFill="1" applyAlignment="1">
      <alignment wrapText="1"/>
    </xf>
    <xf numFmtId="3" fontId="71" fillId="38" borderId="0" xfId="0" applyNumberFormat="1" applyFont="1" applyFill="1" applyAlignment="1">
      <alignment wrapText="1"/>
    </xf>
    <xf numFmtId="49" fontId="5" fillId="0" borderId="19" xfId="0" applyNumberFormat="1" applyFont="1" applyBorder="1" applyAlignment="1">
      <alignment wrapText="1"/>
    </xf>
    <xf numFmtId="0" fontId="5" fillId="0" borderId="0" xfId="0" applyFont="1" applyAlignment="1">
      <alignment horizontal="left" wrapText="1"/>
    </xf>
    <xf numFmtId="3" fontId="5" fillId="37" borderId="0" xfId="0" applyNumberFormat="1" applyFont="1" applyFill="1" applyAlignment="1">
      <alignment wrapText="1"/>
    </xf>
    <xf numFmtId="3" fontId="5" fillId="43" borderId="0" xfId="0" applyNumberFormat="1" applyFont="1" applyFill="1" applyAlignment="1">
      <alignment wrapText="1"/>
    </xf>
    <xf numFmtId="3" fontId="72" fillId="34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49" fontId="69" fillId="41" borderId="19" xfId="0" applyNumberFormat="1" applyFont="1" applyFill="1" applyBorder="1" applyAlignment="1">
      <alignment wrapText="1"/>
    </xf>
    <xf numFmtId="0" fontId="69" fillId="41" borderId="0" xfId="0" applyFont="1" applyFill="1" applyAlignment="1">
      <alignment horizontal="left" wrapText="1"/>
    </xf>
    <xf numFmtId="49" fontId="69" fillId="41" borderId="0" xfId="0" applyNumberFormat="1" applyFont="1" applyFill="1" applyAlignment="1">
      <alignment wrapText="1"/>
    </xf>
    <xf numFmtId="3" fontId="69" fillId="41" borderId="0" xfId="0" applyNumberFormat="1" applyFont="1" applyFill="1" applyAlignment="1">
      <alignment wrapText="1"/>
    </xf>
    <xf numFmtId="49" fontId="82" fillId="41" borderId="19" xfId="0" applyNumberFormat="1" applyFont="1" applyFill="1" applyBorder="1" applyAlignment="1">
      <alignment wrapText="1"/>
    </xf>
    <xf numFmtId="0" fontId="82" fillId="41" borderId="0" xfId="0" applyFont="1" applyFill="1" applyAlignment="1">
      <alignment horizontal="left" wrapText="1"/>
    </xf>
    <xf numFmtId="3" fontId="82" fillId="41" borderId="0" xfId="0" applyNumberFormat="1" applyFont="1" applyFill="1" applyAlignment="1">
      <alignment wrapText="1"/>
    </xf>
    <xf numFmtId="49" fontId="69" fillId="45" borderId="19" xfId="0" applyNumberFormat="1" applyFont="1" applyFill="1" applyBorder="1" applyAlignment="1">
      <alignment wrapText="1"/>
    </xf>
    <xf numFmtId="0" fontId="69" fillId="45" borderId="0" xfId="0" applyFont="1" applyFill="1" applyAlignment="1">
      <alignment horizontal="left" wrapText="1"/>
    </xf>
    <xf numFmtId="49" fontId="69" fillId="45" borderId="0" xfId="0" applyNumberFormat="1" applyFont="1" applyFill="1" applyAlignment="1">
      <alignment wrapText="1"/>
    </xf>
    <xf numFmtId="3" fontId="69" fillId="45" borderId="0" xfId="0" applyNumberFormat="1" applyFont="1" applyFill="1" applyAlignment="1">
      <alignment wrapText="1"/>
    </xf>
    <xf numFmtId="49" fontId="69" fillId="44" borderId="19" xfId="0" applyNumberFormat="1" applyFont="1" applyFill="1" applyBorder="1" applyAlignment="1">
      <alignment wrapText="1"/>
    </xf>
    <xf numFmtId="0" fontId="82" fillId="44" borderId="0" xfId="0" applyFont="1" applyFill="1" applyAlignment="1">
      <alignment horizontal="center" wrapText="1"/>
    </xf>
    <xf numFmtId="49" fontId="69" fillId="44" borderId="0" xfId="0" applyNumberFormat="1" applyFont="1" applyFill="1" applyAlignment="1">
      <alignment wrapText="1"/>
    </xf>
    <xf numFmtId="0" fontId="69" fillId="44" borderId="0" xfId="0" applyFont="1" applyFill="1" applyAlignment="1">
      <alignment horizontal="left" wrapText="1"/>
    </xf>
    <xf numFmtId="0" fontId="69" fillId="44" borderId="0" xfId="0" applyFont="1" applyFill="1" applyAlignment="1">
      <alignment wrapText="1"/>
    </xf>
    <xf numFmtId="3" fontId="69" fillId="44" borderId="0" xfId="0" applyNumberFormat="1" applyFont="1" applyFill="1" applyAlignment="1">
      <alignment wrapText="1"/>
    </xf>
    <xf numFmtId="3" fontId="71" fillId="36" borderId="0" xfId="0" applyNumberFormat="1" applyFont="1" applyFill="1" applyAlignment="1">
      <alignment wrapText="1"/>
    </xf>
    <xf numFmtId="0" fontId="82" fillId="45" borderId="0" xfId="0" applyFont="1" applyFill="1" applyAlignment="1">
      <alignment horizontal="left"/>
    </xf>
    <xf numFmtId="49" fontId="3" fillId="45" borderId="0" xfId="0" applyNumberFormat="1" applyFont="1" applyFill="1" applyAlignment="1">
      <alignment/>
    </xf>
    <xf numFmtId="0" fontId="4" fillId="45" borderId="0" xfId="0" applyFont="1" applyFill="1" applyAlignment="1">
      <alignment/>
    </xf>
    <xf numFmtId="0" fontId="82" fillId="44" borderId="0" xfId="0" applyFont="1" applyFill="1" applyAlignment="1">
      <alignment horizontal="left"/>
    </xf>
    <xf numFmtId="0" fontId="82" fillId="41" borderId="0" xfId="0" applyFont="1" applyFill="1" applyAlignment="1">
      <alignment horizontal="left"/>
    </xf>
    <xf numFmtId="0" fontId="4" fillId="45" borderId="0" xfId="0" applyFont="1" applyFill="1" applyAlignment="1">
      <alignment vertical="top" wrapText="1"/>
    </xf>
    <xf numFmtId="0" fontId="82" fillId="44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wrapText="1"/>
    </xf>
    <xf numFmtId="3" fontId="69" fillId="33" borderId="0" xfId="0" applyNumberFormat="1" applyFont="1" applyFill="1" applyAlignment="1">
      <alignment wrapText="1"/>
    </xf>
    <xf numFmtId="3" fontId="82" fillId="33" borderId="0" xfId="0" applyNumberFormat="1" applyFont="1" applyFill="1" applyAlignment="1">
      <alignment wrapText="1"/>
    </xf>
    <xf numFmtId="3" fontId="5" fillId="0" borderId="0" xfId="0" applyNumberFormat="1" applyFont="1" applyAlignment="1">
      <alignment wrapText="1"/>
    </xf>
    <xf numFmtId="0" fontId="69" fillId="44" borderId="0" xfId="0" applyFont="1" applyFill="1" applyAlignment="1">
      <alignment/>
    </xf>
    <xf numFmtId="3" fontId="71" fillId="34" borderId="0" xfId="0" applyNumberFormat="1" applyFont="1" applyFill="1" applyAlignment="1">
      <alignment wrapText="1"/>
    </xf>
    <xf numFmtId="0" fontId="69" fillId="50" borderId="0" xfId="0" applyFont="1" applyFill="1" applyAlignment="1">
      <alignment/>
    </xf>
    <xf numFmtId="0" fontId="69" fillId="45" borderId="0" xfId="0" applyFont="1" applyFill="1" applyAlignment="1">
      <alignment/>
    </xf>
    <xf numFmtId="4" fontId="69" fillId="33" borderId="0" xfId="0" applyNumberFormat="1" applyFont="1" applyFill="1" applyAlignment="1">
      <alignment/>
    </xf>
    <xf numFmtId="0" fontId="82" fillId="44" borderId="19" xfId="0" applyFont="1" applyFill="1" applyBorder="1" applyAlignment="1">
      <alignment horizontal="center"/>
    </xf>
    <xf numFmtId="3" fontId="3" fillId="44" borderId="0" xfId="0" applyNumberFormat="1" applyFont="1" applyFill="1" applyAlignment="1">
      <alignment/>
    </xf>
    <xf numFmtId="49" fontId="69" fillId="44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3" fontId="69" fillId="33" borderId="0" xfId="0" applyNumberFormat="1" applyFont="1" applyFill="1" applyAlignment="1">
      <alignment vertical="top" wrapText="1"/>
    </xf>
    <xf numFmtId="3" fontId="69" fillId="44" borderId="0" xfId="0" applyNumberFormat="1" applyFont="1" applyFill="1" applyAlignment="1">
      <alignment vertical="top" wrapText="1"/>
    </xf>
    <xf numFmtId="3" fontId="72" fillId="37" borderId="0" xfId="0" applyNumberFormat="1" applyFont="1" applyFill="1" applyAlignment="1">
      <alignment wrapText="1"/>
    </xf>
    <xf numFmtId="49" fontId="69" fillId="45" borderId="19" xfId="0" applyNumberFormat="1" applyFont="1" applyFill="1" applyBorder="1" applyAlignment="1">
      <alignment vertical="top"/>
    </xf>
    <xf numFmtId="0" fontId="4" fillId="45" borderId="0" xfId="0" applyFont="1" applyFill="1" applyAlignment="1">
      <alignment vertical="top"/>
    </xf>
    <xf numFmtId="0" fontId="4" fillId="51" borderId="0" xfId="0" applyFont="1" applyFill="1" applyAlignment="1">
      <alignment wrapText="1"/>
    </xf>
    <xf numFmtId="3" fontId="69" fillId="51" borderId="0" xfId="0" applyNumberFormat="1" applyFont="1" applyFill="1" applyAlignment="1">
      <alignment vertical="top"/>
    </xf>
    <xf numFmtId="49" fontId="69" fillId="44" borderId="19" xfId="0" applyNumberFormat="1" applyFont="1" applyFill="1" applyBorder="1" applyAlignment="1">
      <alignment vertical="top"/>
    </xf>
    <xf numFmtId="0" fontId="82" fillId="44" borderId="0" xfId="0" applyFont="1" applyFill="1" applyAlignment="1">
      <alignment horizontal="left" vertical="top"/>
    </xf>
    <xf numFmtId="49" fontId="69" fillId="44" borderId="0" xfId="0" applyNumberFormat="1" applyFont="1" applyFill="1" applyAlignment="1">
      <alignment vertical="top"/>
    </xf>
    <xf numFmtId="0" fontId="69" fillId="44" borderId="0" xfId="0" applyFont="1" applyFill="1" applyAlignment="1">
      <alignment vertical="top"/>
    </xf>
    <xf numFmtId="3" fontId="69" fillId="33" borderId="0" xfId="0" applyNumberFormat="1" applyFont="1" applyFill="1" applyAlignment="1">
      <alignment vertical="top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3" fontId="3" fillId="38" borderId="0" xfId="0" applyNumberFormat="1" applyFont="1" applyFill="1" applyAlignment="1">
      <alignment vertical="top" wrapText="1"/>
    </xf>
    <xf numFmtId="3" fontId="3" fillId="43" borderId="0" xfId="0" applyNumberFormat="1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5" fillId="37" borderId="0" xfId="0" applyNumberFormat="1" applyFont="1" applyFill="1" applyAlignment="1">
      <alignment vertical="top" wrapText="1"/>
    </xf>
    <xf numFmtId="3" fontId="5" fillId="43" borderId="0" xfId="0" applyNumberFormat="1" applyFont="1" applyFill="1" applyAlignment="1">
      <alignment vertical="top" wrapText="1"/>
    </xf>
    <xf numFmtId="3" fontId="5" fillId="38" borderId="0" xfId="0" applyNumberFormat="1" applyFont="1" applyFill="1" applyAlignment="1">
      <alignment vertical="top" wrapText="1"/>
    </xf>
    <xf numFmtId="49" fontId="3" fillId="37" borderId="19" xfId="0" applyNumberFormat="1" applyFont="1" applyFill="1" applyBorder="1" applyAlignment="1">
      <alignment wrapText="1"/>
    </xf>
    <xf numFmtId="0" fontId="3" fillId="37" borderId="0" xfId="0" applyFont="1" applyFill="1" applyAlignment="1">
      <alignment horizontal="left" wrapText="1"/>
    </xf>
    <xf numFmtId="49" fontId="3" fillId="37" borderId="0" xfId="0" applyNumberFormat="1" applyFont="1" applyFill="1" applyAlignment="1">
      <alignment wrapText="1"/>
    </xf>
    <xf numFmtId="0" fontId="3" fillId="37" borderId="0" xfId="0" applyFont="1" applyFill="1" applyAlignment="1">
      <alignment wrapText="1"/>
    </xf>
    <xf numFmtId="49" fontId="69" fillId="44" borderId="19" xfId="0" applyNumberFormat="1" applyFont="1" applyFill="1" applyBorder="1" applyAlignment="1">
      <alignment vertical="top" wrapText="1"/>
    </xf>
    <xf numFmtId="0" fontId="82" fillId="44" borderId="0" xfId="0" applyFont="1" applyFill="1" applyAlignment="1">
      <alignment horizontal="left" vertical="top" wrapText="1"/>
    </xf>
    <xf numFmtId="0" fontId="69" fillId="44" borderId="0" xfId="0" applyFont="1" applyFill="1" applyAlignment="1">
      <alignment horizontal="left" vertical="top" wrapText="1"/>
    </xf>
    <xf numFmtId="0" fontId="82" fillId="45" borderId="0" xfId="0" applyFont="1" applyFill="1" applyAlignment="1">
      <alignment horizontal="left" vertical="top"/>
    </xf>
    <xf numFmtId="49" fontId="69" fillId="45" borderId="0" xfId="0" applyNumberFormat="1" applyFont="1" applyFill="1" applyAlignment="1">
      <alignment vertical="top"/>
    </xf>
    <xf numFmtId="49" fontId="3" fillId="37" borderId="19" xfId="0" applyNumberFormat="1" applyFont="1" applyFill="1" applyBorder="1" applyAlignment="1">
      <alignment/>
    </xf>
    <xf numFmtId="0" fontId="5" fillId="37" borderId="0" xfId="0" applyFont="1" applyFill="1" applyAlignment="1">
      <alignment horizontal="left"/>
    </xf>
    <xf numFmtId="49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3" fontId="3" fillId="36" borderId="0" xfId="0" applyNumberFormat="1" applyFont="1" applyFill="1" applyAlignment="1">
      <alignment/>
    </xf>
    <xf numFmtId="3" fontId="3" fillId="43" borderId="0" xfId="0" applyNumberFormat="1" applyFont="1" applyFill="1" applyAlignment="1">
      <alignment/>
    </xf>
    <xf numFmtId="49" fontId="5" fillId="37" borderId="19" xfId="0" applyNumberFormat="1" applyFont="1" applyFill="1" applyBorder="1" applyAlignment="1">
      <alignment/>
    </xf>
    <xf numFmtId="49" fontId="5" fillId="37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3" fontId="5" fillId="43" borderId="0" xfId="0" applyNumberFormat="1" applyFont="1" applyFill="1" applyAlignment="1">
      <alignment/>
    </xf>
    <xf numFmtId="49" fontId="3" fillId="0" borderId="19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 wrapText="1"/>
    </xf>
    <xf numFmtId="49" fontId="69" fillId="44" borderId="0" xfId="0" applyNumberFormat="1" applyFont="1" applyFill="1" applyAlignment="1">
      <alignment/>
    </xf>
    <xf numFmtId="3" fontId="3" fillId="44" borderId="0" xfId="0" applyNumberFormat="1" applyFont="1" applyFill="1" applyAlignment="1">
      <alignment wrapText="1"/>
    </xf>
    <xf numFmtId="3" fontId="71" fillId="44" borderId="0" xfId="0" applyNumberFormat="1" applyFont="1" applyFill="1" applyAlignment="1">
      <alignment wrapText="1"/>
    </xf>
    <xf numFmtId="3" fontId="72" fillId="33" borderId="0" xfId="0" applyNumberFormat="1" applyFont="1" applyFill="1" applyAlignment="1">
      <alignment wrapText="1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wrapText="1"/>
    </xf>
    <xf numFmtId="3" fontId="5" fillId="38" borderId="0" xfId="0" applyNumberFormat="1" applyFont="1" applyFill="1" applyAlignment="1">
      <alignment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left" wrapText="1"/>
    </xf>
    <xf numFmtId="3" fontId="72" fillId="38" borderId="0" xfId="0" applyNumberFormat="1" applyFont="1" applyFill="1" applyAlignment="1">
      <alignment wrapText="1"/>
    </xf>
    <xf numFmtId="0" fontId="69" fillId="44" borderId="0" xfId="0" applyFont="1" applyFill="1" applyAlignment="1">
      <alignment horizontal="left"/>
    </xf>
    <xf numFmtId="0" fontId="69" fillId="45" borderId="0" xfId="0" applyFont="1" applyFill="1" applyAlignment="1">
      <alignment wrapText="1"/>
    </xf>
    <xf numFmtId="49" fontId="3" fillId="41" borderId="0" xfId="0" applyNumberFormat="1" applyFont="1" applyFill="1" applyAlignment="1">
      <alignment/>
    </xf>
    <xf numFmtId="3" fontId="3" fillId="36" borderId="0" xfId="0" applyNumberFormat="1" applyFont="1" applyFill="1" applyAlignment="1">
      <alignment vertical="top" wrapText="1"/>
    </xf>
    <xf numFmtId="3" fontId="3" fillId="37" borderId="0" xfId="0" applyNumberFormat="1" applyFont="1" applyFill="1" applyAlignment="1">
      <alignment vertical="top" wrapText="1"/>
    </xf>
    <xf numFmtId="0" fontId="15" fillId="0" borderId="0" xfId="0" applyFont="1" applyAlignment="1">
      <alignment wrapText="1"/>
    </xf>
    <xf numFmtId="3" fontId="69" fillId="44" borderId="0" xfId="0" applyNumberFormat="1" applyFont="1" applyFill="1" applyAlignment="1">
      <alignment vertical="top"/>
    </xf>
    <xf numFmtId="49" fontId="69" fillId="41" borderId="19" xfId="0" applyNumberFormat="1" applyFont="1" applyFill="1" applyBorder="1" applyAlignment="1">
      <alignment vertical="top"/>
    </xf>
    <xf numFmtId="0" fontId="82" fillId="41" borderId="0" xfId="0" applyFont="1" applyFill="1" applyAlignment="1">
      <alignment horizontal="left" vertical="top"/>
    </xf>
    <xf numFmtId="49" fontId="69" fillId="41" borderId="0" xfId="0" applyNumberFormat="1" applyFont="1" applyFill="1" applyAlignment="1">
      <alignment vertical="top"/>
    </xf>
    <xf numFmtId="3" fontId="69" fillId="41" borderId="0" xfId="0" applyNumberFormat="1" applyFont="1" applyFill="1" applyAlignment="1">
      <alignment vertical="top"/>
    </xf>
    <xf numFmtId="3" fontId="71" fillId="0" borderId="0" xfId="0" applyNumberFormat="1" applyFont="1" applyAlignment="1">
      <alignment wrapText="1"/>
    </xf>
    <xf numFmtId="49" fontId="7" fillId="34" borderId="19" xfId="0" applyNumberFormat="1" applyFont="1" applyFill="1" applyBorder="1" applyAlignment="1">
      <alignment/>
    </xf>
    <xf numFmtId="49" fontId="7" fillId="34" borderId="0" xfId="0" applyNumberFormat="1" applyFont="1" applyFill="1" applyAlignment="1">
      <alignment/>
    </xf>
    <xf numFmtId="49" fontId="8" fillId="34" borderId="19" xfId="0" applyNumberFormat="1" applyFont="1" applyFill="1" applyBorder="1" applyAlignment="1">
      <alignment/>
    </xf>
    <xf numFmtId="3" fontId="8" fillId="34" borderId="0" xfId="0" applyNumberFormat="1" applyFont="1" applyFill="1" applyAlignment="1">
      <alignment horizontal="left"/>
    </xf>
    <xf numFmtId="0" fontId="4" fillId="41" borderId="0" xfId="0" applyFont="1" applyFill="1" applyAlignment="1">
      <alignment wrapText="1"/>
    </xf>
    <xf numFmtId="3" fontId="3" fillId="0" borderId="0" xfId="0" applyNumberFormat="1" applyFont="1" applyAlignment="1">
      <alignment vertical="top" wrapText="1"/>
    </xf>
    <xf numFmtId="49" fontId="69" fillId="0" borderId="0" xfId="0" applyNumberFormat="1" applyFont="1" applyAlignment="1">
      <alignment wrapText="1"/>
    </xf>
    <xf numFmtId="0" fontId="82" fillId="45" borderId="0" xfId="0" applyFont="1" applyFill="1" applyAlignment="1">
      <alignment horizontal="left" wrapText="1"/>
    </xf>
    <xf numFmtId="3" fontId="82" fillId="33" borderId="0" xfId="0" applyNumberFormat="1" applyFont="1" applyFill="1" applyAlignment="1">
      <alignment/>
    </xf>
    <xf numFmtId="175" fontId="69" fillId="33" borderId="0" xfId="0" applyNumberFormat="1" applyFont="1" applyFill="1" applyAlignment="1">
      <alignment/>
    </xf>
    <xf numFmtId="175" fontId="69" fillId="44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75" fontId="3" fillId="38" borderId="0" xfId="61" applyNumberFormat="1" applyFont="1" applyFill="1" applyAlignment="1">
      <alignment/>
    </xf>
    <xf numFmtId="175" fontId="3" fillId="43" borderId="0" xfId="61" applyNumberFormat="1" applyFont="1" applyFill="1" applyAlignment="1">
      <alignment horizontal="right" indent="1"/>
    </xf>
    <xf numFmtId="175" fontId="5" fillId="38" borderId="0" xfId="61" applyNumberFormat="1" applyFont="1" applyFill="1" applyAlignment="1">
      <alignment/>
    </xf>
    <xf numFmtId="49" fontId="10" fillId="0" borderId="20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34" borderId="14" xfId="61" applyNumberFormat="1" applyFont="1" applyFill="1" applyBorder="1" applyAlignment="1">
      <alignment/>
    </xf>
    <xf numFmtId="3" fontId="5" fillId="43" borderId="14" xfId="61" applyNumberFormat="1" applyFont="1" applyFill="1" applyBorder="1" applyAlignment="1">
      <alignment horizontal="right"/>
    </xf>
    <xf numFmtId="0" fontId="13" fillId="49" borderId="17" xfId="0" applyFont="1" applyFill="1" applyBorder="1" applyAlignment="1">
      <alignment/>
    </xf>
    <xf numFmtId="3" fontId="3" fillId="49" borderId="18" xfId="0" applyNumberFormat="1" applyFont="1" applyFill="1" applyBorder="1" applyAlignment="1" quotePrefix="1">
      <alignment horizontal="center"/>
    </xf>
    <xf numFmtId="3" fontId="3" fillId="43" borderId="18" xfId="0" applyNumberFormat="1" applyFont="1" applyFill="1" applyBorder="1" applyAlignment="1" quotePrefix="1">
      <alignment horizontal="center"/>
    </xf>
    <xf numFmtId="3" fontId="3" fillId="49" borderId="18" xfId="0" applyNumberFormat="1" applyFont="1" applyFill="1" applyBorder="1" applyAlignment="1" quotePrefix="1">
      <alignment/>
    </xf>
    <xf numFmtId="0" fontId="3" fillId="49" borderId="19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3" fontId="3" fillId="37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left" vertical="top"/>
    </xf>
    <xf numFmtId="0" fontId="3" fillId="35" borderId="0" xfId="0" applyFont="1" applyFill="1" applyAlignment="1">
      <alignment/>
    </xf>
    <xf numFmtId="0" fontId="4" fillId="34" borderId="2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7" fillId="40" borderId="14" xfId="0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49" borderId="17" xfId="0" applyFont="1" applyFill="1" applyBorder="1" applyAlignment="1">
      <alignment/>
    </xf>
    <xf numFmtId="3" fontId="3" fillId="40" borderId="18" xfId="0" applyNumberFormat="1" applyFont="1" applyFill="1" applyBorder="1" applyAlignment="1" quotePrefix="1">
      <alignment horizontal="center"/>
    </xf>
    <xf numFmtId="0" fontId="4" fillId="50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3" fontId="3" fillId="38" borderId="0" xfId="0" applyNumberFormat="1" applyFont="1" applyFill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3" fontId="5" fillId="34" borderId="0" xfId="0" applyNumberFormat="1" applyFont="1" applyFill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4" fillId="50" borderId="19" xfId="0" applyFont="1" applyFill="1" applyBorder="1" applyAlignment="1">
      <alignment horizontal="left" vertical="center"/>
    </xf>
    <xf numFmtId="3" fontId="69" fillId="50" borderId="0" xfId="0" applyNumberFormat="1" applyFont="1" applyFill="1" applyAlignment="1">
      <alignment vertical="center"/>
    </xf>
    <xf numFmtId="0" fontId="7" fillId="34" borderId="19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3" fontId="8" fillId="34" borderId="0" xfId="0" applyNumberFormat="1" applyFont="1" applyFill="1" applyAlignment="1">
      <alignment/>
    </xf>
    <xf numFmtId="0" fontId="4" fillId="50" borderId="19" xfId="0" applyFont="1" applyFill="1" applyBorder="1" applyAlignment="1">
      <alignment horizontal="left"/>
    </xf>
    <xf numFmtId="3" fontId="5" fillId="31" borderId="0" xfId="0" applyNumberFormat="1" applyFont="1" applyFill="1" applyAlignment="1">
      <alignment wrapText="1"/>
    </xf>
    <xf numFmtId="3" fontId="5" fillId="46" borderId="0" xfId="0" applyNumberFormat="1" applyFont="1" applyFill="1" applyAlignment="1">
      <alignment vertical="center" wrapText="1"/>
    </xf>
    <xf numFmtId="3" fontId="5" fillId="31" borderId="0" xfId="0" applyNumberFormat="1" applyFont="1" applyFill="1" applyAlignment="1">
      <alignment vertical="center" wrapText="1"/>
    </xf>
    <xf numFmtId="0" fontId="4" fillId="50" borderId="0" xfId="0" applyFont="1" applyFill="1" applyAlignment="1">
      <alignment horizontal="left" wrapText="1"/>
    </xf>
    <xf numFmtId="0" fontId="3" fillId="34" borderId="19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4" fontId="69" fillId="50" borderId="0" xfId="0" applyNumberFormat="1" applyFont="1" applyFill="1" applyAlignment="1">
      <alignment/>
    </xf>
    <xf numFmtId="4" fontId="3" fillId="38" borderId="0" xfId="0" applyNumberFormat="1" applyFont="1" applyFill="1" applyAlignment="1">
      <alignment wrapText="1"/>
    </xf>
    <xf numFmtId="0" fontId="5" fillId="0" borderId="20" xfId="0" applyFont="1" applyBorder="1" applyAlignment="1">
      <alignment horizontal="left" wrapText="1"/>
    </xf>
    <xf numFmtId="0" fontId="3" fillId="37" borderId="21" xfId="0" applyFont="1" applyFill="1" applyBorder="1" applyAlignment="1">
      <alignment horizontal="center" vertical="center" wrapText="1"/>
    </xf>
    <xf numFmtId="3" fontId="69" fillId="41" borderId="22" xfId="0" applyNumberFormat="1" applyFont="1" applyFill="1" applyBorder="1" applyAlignment="1">
      <alignment/>
    </xf>
    <xf numFmtId="3" fontId="82" fillId="47" borderId="23" xfId="0" applyNumberFormat="1" applyFont="1" applyFill="1" applyBorder="1" applyAlignment="1">
      <alignment/>
    </xf>
    <xf numFmtId="3" fontId="69" fillId="41" borderId="23" xfId="0" applyNumberFormat="1" applyFont="1" applyFill="1" applyBorder="1" applyAlignment="1">
      <alignment/>
    </xf>
    <xf numFmtId="3" fontId="69" fillId="47" borderId="23" xfId="0" applyNumberFormat="1" applyFont="1" applyFill="1" applyBorder="1" applyAlignment="1">
      <alignment/>
    </xf>
    <xf numFmtId="3" fontId="69" fillId="39" borderId="24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85" fillId="39" borderId="24" xfId="0" applyNumberFormat="1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 wrapText="1"/>
    </xf>
    <xf numFmtId="16" fontId="3" fillId="43" borderId="22" xfId="0" applyNumberFormat="1" applyFont="1" applyFill="1" applyBorder="1" applyAlignment="1" quotePrefix="1">
      <alignment horizontal="center"/>
    </xf>
    <xf numFmtId="0" fontId="3" fillId="43" borderId="23" xfId="0" applyFont="1" applyFill="1" applyBorder="1" applyAlignment="1">
      <alignment horizontal="center"/>
    </xf>
    <xf numFmtId="3" fontId="69" fillId="39" borderId="23" xfId="0" applyNumberFormat="1" applyFont="1" applyFill="1" applyBorder="1" applyAlignment="1">
      <alignment/>
    </xf>
    <xf numFmtId="3" fontId="69" fillId="45" borderId="23" xfId="0" applyNumberFormat="1" applyFont="1" applyFill="1" applyBorder="1" applyAlignment="1">
      <alignment/>
    </xf>
    <xf numFmtId="3" fontId="69" fillId="44" borderId="23" xfId="0" applyNumberFormat="1" applyFont="1" applyFill="1" applyBorder="1" applyAlignment="1">
      <alignment/>
    </xf>
    <xf numFmtId="3" fontId="3" fillId="37" borderId="23" xfId="0" applyNumberFormat="1" applyFont="1" applyFill="1" applyBorder="1" applyAlignment="1">
      <alignment/>
    </xf>
    <xf numFmtId="3" fontId="5" fillId="37" borderId="23" xfId="0" applyNumberFormat="1" applyFont="1" applyFill="1" applyBorder="1" applyAlignment="1">
      <alignment/>
    </xf>
    <xf numFmtId="3" fontId="82" fillId="44" borderId="23" xfId="0" applyNumberFormat="1" applyFont="1" applyFill="1" applyBorder="1" applyAlignment="1">
      <alignment/>
    </xf>
    <xf numFmtId="3" fontId="69" fillId="44" borderId="23" xfId="0" applyNumberFormat="1" applyFont="1" applyFill="1" applyBorder="1" applyAlignment="1">
      <alignment wrapText="1"/>
    </xf>
    <xf numFmtId="3" fontId="3" fillId="37" borderId="23" xfId="0" applyNumberFormat="1" applyFont="1" applyFill="1" applyBorder="1" applyAlignment="1">
      <alignment wrapText="1"/>
    </xf>
    <xf numFmtId="3" fontId="3" fillId="49" borderId="22" xfId="0" applyNumberFormat="1" applyFont="1" applyFill="1" applyBorder="1" applyAlignment="1" quotePrefix="1">
      <alignment horizontal="center"/>
    </xf>
    <xf numFmtId="3" fontId="3" fillId="43" borderId="23" xfId="0" applyNumberFormat="1" applyFont="1" applyFill="1" applyBorder="1" applyAlignment="1">
      <alignment horizontal="center"/>
    </xf>
    <xf numFmtId="3" fontId="3" fillId="49" borderId="23" xfId="0" applyNumberFormat="1" applyFont="1" applyFill="1" applyBorder="1" applyAlignment="1" quotePrefix="1">
      <alignment horizontal="center"/>
    </xf>
    <xf numFmtId="3" fontId="4" fillId="39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 wrapText="1"/>
    </xf>
    <xf numFmtId="3" fontId="3" fillId="0" borderId="23" xfId="0" applyNumberFormat="1" applyFont="1" applyBorder="1" applyAlignment="1">
      <alignment vertical="center" wrapText="1"/>
    </xf>
    <xf numFmtId="3" fontId="69" fillId="39" borderId="23" xfId="0" applyNumberFormat="1" applyFont="1" applyFill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3" fillId="43" borderId="22" xfId="0" applyNumberFormat="1" applyFont="1" applyFill="1" applyBorder="1" applyAlignment="1">
      <alignment wrapText="1"/>
    </xf>
    <xf numFmtId="3" fontId="3" fillId="39" borderId="23" xfId="0" applyNumberFormat="1" applyFont="1" applyFill="1" applyBorder="1" applyAlignment="1" quotePrefix="1">
      <alignment horizontal="center"/>
    </xf>
    <xf numFmtId="3" fontId="69" fillId="41" borderId="23" xfId="0" applyNumberFormat="1" applyFont="1" applyFill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3" fillId="37" borderId="23" xfId="0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69" fillId="41" borderId="23" xfId="0" applyNumberFormat="1" applyFont="1" applyFill="1" applyBorder="1" applyAlignment="1">
      <alignment vertical="center" wrapText="1"/>
    </xf>
    <xf numFmtId="3" fontId="3" fillId="39" borderId="23" xfId="0" applyNumberFormat="1" applyFont="1" applyFill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69" fillId="41" borderId="0" xfId="0" applyFont="1" applyFill="1" applyAlignment="1">
      <alignment horizontal="left"/>
    </xf>
    <xf numFmtId="0" fontId="4" fillId="45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top" wrapText="1"/>
    </xf>
    <xf numFmtId="0" fontId="4" fillId="51" borderId="0" xfId="0" applyFont="1" applyFill="1" applyAlignment="1">
      <alignment horizontal="left" vertical="top" wrapText="1"/>
    </xf>
    <xf numFmtId="0" fontId="69" fillId="41" borderId="0" xfId="0" applyFont="1" applyFill="1" applyAlignment="1">
      <alignment horizontal="left" wrapText="1"/>
    </xf>
    <xf numFmtId="0" fontId="69" fillId="45" borderId="0" xfId="0" applyFont="1" applyFill="1" applyAlignment="1">
      <alignment horizontal="left" wrapText="1"/>
    </xf>
    <xf numFmtId="0" fontId="4" fillId="41" borderId="0" xfId="0" applyFont="1" applyFill="1" applyAlignment="1">
      <alignment vertical="top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C113" sqref="C113"/>
    </sheetView>
  </sheetViews>
  <sheetFormatPr defaultColWidth="9.140625" defaultRowHeight="12.75"/>
  <cols>
    <col min="1" max="1" width="6.7109375" style="10" customWidth="1"/>
    <col min="2" max="2" width="30.7109375" style="10" customWidth="1"/>
    <col min="3" max="3" width="12.7109375" style="11" customWidth="1"/>
    <col min="4" max="4" width="12.7109375" style="58" customWidth="1"/>
    <col min="5" max="6" width="15.7109375" style="11" hidden="1" customWidth="1"/>
    <col min="7" max="7" width="6.7109375" style="11" customWidth="1"/>
    <col min="9" max="13" width="9.140625" style="10" customWidth="1"/>
    <col min="14" max="16" width="9.8515625" style="10" bestFit="1" customWidth="1"/>
    <col min="17" max="16384" width="9.140625" style="10" customWidth="1"/>
  </cols>
  <sheetData>
    <row r="1" spans="2:7" s="12" customFormat="1" ht="11.25">
      <c r="B1" s="12" t="s">
        <v>176</v>
      </c>
      <c r="C1" s="28"/>
      <c r="D1" s="46"/>
      <c r="E1" s="28"/>
      <c r="F1" s="28"/>
      <c r="G1" s="28"/>
    </row>
    <row r="2" ht="12.75" customHeight="1">
      <c r="D2" s="47"/>
    </row>
    <row r="3" spans="2:9" ht="15.75" customHeight="1">
      <c r="B3" s="451" t="s">
        <v>526</v>
      </c>
      <c r="C3" s="451"/>
      <c r="D3" s="451"/>
      <c r="E3" s="451"/>
      <c r="F3" s="451"/>
      <c r="G3" s="451"/>
      <c r="H3" s="451"/>
      <c r="I3" s="451"/>
    </row>
    <row r="4" spans="2:4" ht="15.75" customHeight="1">
      <c r="B4" s="20" t="s">
        <v>525</v>
      </c>
      <c r="D4" s="47"/>
    </row>
    <row r="5" spans="2:4" ht="15.75" customHeight="1">
      <c r="B5" s="20"/>
      <c r="D5" s="47"/>
    </row>
    <row r="6" ht="12.75" customHeight="1">
      <c r="D6" s="47"/>
    </row>
    <row r="7" spans="2:7" s="12" customFormat="1" ht="15.75" customHeight="1">
      <c r="B7" s="20" t="s">
        <v>443</v>
      </c>
      <c r="C7" s="28"/>
      <c r="D7" s="46"/>
      <c r="E7" s="28"/>
      <c r="F7" s="28"/>
      <c r="G7" s="28"/>
    </row>
    <row r="8" spans="2:7" s="12" customFormat="1" ht="15.75" customHeight="1">
      <c r="B8" s="20"/>
      <c r="C8" s="28"/>
      <c r="D8" s="46"/>
      <c r="E8" s="28"/>
      <c r="F8" s="28"/>
      <c r="G8" s="28"/>
    </row>
    <row r="9" spans="2:7" s="12" customFormat="1" ht="15.75" customHeight="1">
      <c r="B9" s="20"/>
      <c r="C9" s="28"/>
      <c r="D9" s="46"/>
      <c r="E9" s="28"/>
      <c r="F9" s="28"/>
      <c r="G9" s="28"/>
    </row>
    <row r="10" ht="13.5" customHeight="1" thickBot="1">
      <c r="D10" s="47"/>
    </row>
    <row r="11" spans="1:7" ht="12.75">
      <c r="A11" s="372"/>
      <c r="B11" s="197"/>
      <c r="C11" s="373">
        <v>1</v>
      </c>
      <c r="D11" s="374">
        <v>2</v>
      </c>
      <c r="E11" s="375" t="s">
        <v>1</v>
      </c>
      <c r="F11" s="375" t="s">
        <v>2</v>
      </c>
      <c r="G11" s="434"/>
    </row>
    <row r="12" spans="1:7" ht="12.75">
      <c r="A12" s="376"/>
      <c r="B12" s="204"/>
      <c r="C12" s="137" t="s">
        <v>38</v>
      </c>
      <c r="D12" s="137" t="s">
        <v>511</v>
      </c>
      <c r="E12" s="320">
        <v>2006</v>
      </c>
      <c r="F12" s="320">
        <v>2007</v>
      </c>
      <c r="G12" s="435" t="s">
        <v>177</v>
      </c>
    </row>
    <row r="13" spans="1:7" ht="12.75">
      <c r="A13" s="376"/>
      <c r="B13" s="204"/>
      <c r="C13" s="137" t="s">
        <v>362</v>
      </c>
      <c r="D13" s="138" t="s">
        <v>362</v>
      </c>
      <c r="E13" s="320"/>
      <c r="F13" s="320"/>
      <c r="G13" s="436" t="s">
        <v>21</v>
      </c>
    </row>
    <row r="14" spans="1:7" ht="12.75">
      <c r="A14" s="377" t="s">
        <v>178</v>
      </c>
      <c r="B14" s="51"/>
      <c r="C14" s="139"/>
      <c r="D14" s="139"/>
      <c r="E14" s="48"/>
      <c r="F14" s="48"/>
      <c r="G14" s="437"/>
    </row>
    <row r="15" spans="1:7" ht="12.75">
      <c r="A15" s="378">
        <v>6</v>
      </c>
      <c r="B15" s="16" t="s">
        <v>179</v>
      </c>
      <c r="C15" s="55">
        <f>SUM(C41)</f>
        <v>11564970</v>
      </c>
      <c r="D15" s="49">
        <f>SUM(D41)</f>
        <v>11564970</v>
      </c>
      <c r="E15" s="9">
        <f>+E41</f>
        <v>39029700</v>
      </c>
      <c r="F15" s="9">
        <f>+F41</f>
        <v>35787600</v>
      </c>
      <c r="G15" s="438">
        <f>+D15/C15*100</f>
        <v>100</v>
      </c>
    </row>
    <row r="16" spans="1:7" ht="22.5">
      <c r="A16" s="379">
        <v>7</v>
      </c>
      <c r="B16" s="16" t="s">
        <v>180</v>
      </c>
      <c r="C16" s="380">
        <f>SUM(C61)</f>
        <v>80000</v>
      </c>
      <c r="D16" s="59">
        <f>SUM(D61)</f>
        <v>80000</v>
      </c>
      <c r="E16" s="381">
        <f>+E61</f>
        <v>105500</v>
      </c>
      <c r="F16" s="381">
        <f>+F61</f>
        <v>454500</v>
      </c>
      <c r="G16" s="439">
        <f>+D16/C16*100</f>
        <v>100</v>
      </c>
    </row>
    <row r="17" spans="1:7" ht="12.75">
      <c r="A17" s="378">
        <v>3</v>
      </c>
      <c r="B17" s="16" t="s">
        <v>3</v>
      </c>
      <c r="C17" s="55">
        <f>SUM(C67)</f>
        <v>7902470</v>
      </c>
      <c r="D17" s="49">
        <f>SUM(D67)</f>
        <v>7902470</v>
      </c>
      <c r="E17" s="9" t="e">
        <f>+E67</f>
        <v>#REF!</v>
      </c>
      <c r="F17" s="9" t="e">
        <f>+F67</f>
        <v>#REF!</v>
      </c>
      <c r="G17" s="438">
        <f>+D17/C17*100</f>
        <v>100</v>
      </c>
    </row>
    <row r="18" spans="1:7" ht="22.5">
      <c r="A18" s="379">
        <v>4</v>
      </c>
      <c r="B18" s="16" t="s">
        <v>11</v>
      </c>
      <c r="C18" s="380">
        <f>SUM(C93)</f>
        <v>5348600</v>
      </c>
      <c r="D18" s="59">
        <f>SUM(D93)</f>
        <v>5348600</v>
      </c>
      <c r="E18" s="381" t="e">
        <f>+E93</f>
        <v>#REF!</v>
      </c>
      <c r="F18" s="381" t="e">
        <f>+F93</f>
        <v>#REF!</v>
      </c>
      <c r="G18" s="439">
        <f>+D18/C18*100</f>
        <v>100</v>
      </c>
    </row>
    <row r="19" spans="1:7" ht="12.75">
      <c r="A19" s="378"/>
      <c r="B19" s="16" t="s">
        <v>181</v>
      </c>
      <c r="C19" s="55">
        <f>C15+C16-C17-C18</f>
        <v>-1606100</v>
      </c>
      <c r="D19" s="49">
        <f>D15+D16-D17-D18</f>
        <v>-1606100</v>
      </c>
      <c r="E19" s="9" t="e">
        <f>+E15+E16-E17-E18</f>
        <v>#REF!</v>
      </c>
      <c r="F19" s="9" t="e">
        <f>+F15+F16-F17-F18</f>
        <v>#REF!</v>
      </c>
      <c r="G19" s="439">
        <f>+D19/C19*100</f>
        <v>100</v>
      </c>
    </row>
    <row r="20" spans="1:7" ht="12.75">
      <c r="A20" s="382"/>
      <c r="D20" s="47"/>
      <c r="G20" s="439"/>
    </row>
    <row r="21" spans="1:7" ht="12.75">
      <c r="A21" s="377" t="s">
        <v>182</v>
      </c>
      <c r="B21" s="51"/>
      <c r="C21" s="139"/>
      <c r="D21" s="50"/>
      <c r="E21" s="48"/>
      <c r="F21" s="48"/>
      <c r="G21" s="440" t="e">
        <f>+D21/C21*100</f>
        <v>#DIV/0!</v>
      </c>
    </row>
    <row r="22" spans="1:7" ht="22.5">
      <c r="A22" s="379">
        <v>8</v>
      </c>
      <c r="B22" s="16" t="s">
        <v>183</v>
      </c>
      <c r="C22" s="380">
        <f>SUM(C105)</f>
        <v>0</v>
      </c>
      <c r="D22" s="71">
        <f>SUM(D105)</f>
        <v>0</v>
      </c>
      <c r="E22" s="381">
        <f>+E105</f>
        <v>0</v>
      </c>
      <c r="F22" s="381">
        <f>+F105</f>
        <v>20700</v>
      </c>
      <c r="G22" s="439" t="e">
        <f>+D22/C22*100</f>
        <v>#DIV/0!</v>
      </c>
    </row>
    <row r="23" spans="1:7" ht="12.75">
      <c r="A23" s="378"/>
      <c r="B23" s="16" t="s">
        <v>184</v>
      </c>
      <c r="C23" s="55">
        <f>C22</f>
        <v>0</v>
      </c>
      <c r="D23" s="60">
        <f>D22</f>
        <v>0</v>
      </c>
      <c r="E23" s="17">
        <f>E22</f>
        <v>0</v>
      </c>
      <c r="F23" s="17">
        <f>F22</f>
        <v>20700</v>
      </c>
      <c r="G23" s="439" t="e">
        <f>+D23/C23*100</f>
        <v>#DIV/0!</v>
      </c>
    </row>
    <row r="24" spans="1:7" ht="12.75">
      <c r="A24" s="382"/>
      <c r="D24" s="47"/>
      <c r="G24" s="439"/>
    </row>
    <row r="25" spans="1:7" ht="12.75">
      <c r="A25" s="377" t="s">
        <v>483</v>
      </c>
      <c r="B25" s="51"/>
      <c r="C25" s="139"/>
      <c r="D25" s="48"/>
      <c r="E25" s="48"/>
      <c r="F25" s="48"/>
      <c r="G25" s="440" t="e">
        <f>+D25/C25*100</f>
        <v>#DIV/0!</v>
      </c>
    </row>
    <row r="26" spans="1:7" ht="22.5">
      <c r="A26" s="378"/>
      <c r="B26" s="16" t="s">
        <v>484</v>
      </c>
      <c r="C26" s="55"/>
      <c r="D26" s="136"/>
      <c r="E26" s="9">
        <f>+E110</f>
        <v>0</v>
      </c>
      <c r="F26" s="9">
        <f>+F110</f>
        <v>-3534883.2</v>
      </c>
      <c r="G26" s="439" t="e">
        <f>+D26/C26*100</f>
        <v>#DIV/0!</v>
      </c>
    </row>
    <row r="27" spans="1:7" ht="22.5">
      <c r="A27" s="383">
        <v>9</v>
      </c>
      <c r="B27" s="16" t="s">
        <v>485</v>
      </c>
      <c r="C27" s="28">
        <v>1606100</v>
      </c>
      <c r="D27" s="140">
        <v>1606100</v>
      </c>
      <c r="G27" s="439">
        <f>+D27/C27*100</f>
        <v>100</v>
      </c>
    </row>
    <row r="28" spans="1:17" s="14" customFormat="1" ht="11.25">
      <c r="A28" s="377" t="s">
        <v>186</v>
      </c>
      <c r="B28" s="51"/>
      <c r="C28" s="384"/>
      <c r="D28" s="51"/>
      <c r="E28" s="51"/>
      <c r="F28" s="51"/>
      <c r="G28" s="440" t="e">
        <f>+D28/C28*100</f>
        <v>#DIV/0!</v>
      </c>
      <c r="H28" s="36"/>
      <c r="I28" s="35"/>
      <c r="J28" s="35"/>
      <c r="K28" s="35"/>
      <c r="L28" s="35"/>
      <c r="M28" s="35"/>
      <c r="N28" s="36"/>
      <c r="O28" s="36"/>
      <c r="P28" s="36"/>
      <c r="Q28" s="36"/>
    </row>
    <row r="29" spans="1:17" s="14" customFormat="1" ht="12" thickBot="1">
      <c r="A29" s="385"/>
      <c r="B29" s="386"/>
      <c r="C29" s="387">
        <v>0</v>
      </c>
      <c r="D29" s="388">
        <f>SUM(D19,D23,D27)</f>
        <v>0</v>
      </c>
      <c r="E29" s="389"/>
      <c r="F29" s="389"/>
      <c r="G29" s="441" t="e">
        <f>+D29/C29*100</f>
        <v>#DIV/0!</v>
      </c>
      <c r="H29" s="36"/>
      <c r="I29" s="35"/>
      <c r="J29" s="35"/>
      <c r="K29" s="35"/>
      <c r="L29" s="35"/>
      <c r="M29" s="35"/>
      <c r="N29" s="36"/>
      <c r="O29" s="36"/>
      <c r="P29" s="36"/>
      <c r="Q29" s="36"/>
    </row>
    <row r="30" spans="1:17" s="14" customFormat="1" ht="11.25">
      <c r="A30" s="34"/>
      <c r="B30" s="34"/>
      <c r="C30" s="13"/>
      <c r="D30" s="53"/>
      <c r="E30" s="19"/>
      <c r="F30" s="19"/>
      <c r="G30" s="9"/>
      <c r="H30" s="36"/>
      <c r="I30" s="35"/>
      <c r="J30" s="35"/>
      <c r="K30" s="35"/>
      <c r="L30" s="35"/>
      <c r="M30" s="35"/>
      <c r="N30" s="36"/>
      <c r="O30" s="36"/>
      <c r="P30" s="36"/>
      <c r="Q30" s="36"/>
    </row>
    <row r="31" spans="1:17" s="14" customFormat="1" ht="11.25">
      <c r="A31" s="34"/>
      <c r="B31" s="34"/>
      <c r="C31" s="13"/>
      <c r="D31" s="53"/>
      <c r="E31" s="19"/>
      <c r="F31" s="19"/>
      <c r="G31" s="9"/>
      <c r="H31" s="36"/>
      <c r="I31" s="35"/>
      <c r="J31" s="35"/>
      <c r="K31" s="35"/>
      <c r="L31" s="35"/>
      <c r="M31" s="35"/>
      <c r="N31" s="36"/>
      <c r="O31" s="36"/>
      <c r="P31" s="36"/>
      <c r="Q31" s="36"/>
    </row>
    <row r="32" spans="1:17" s="14" customFormat="1" ht="11.25">
      <c r="A32" s="34"/>
      <c r="B32" s="34"/>
      <c r="C32" s="63"/>
      <c r="D32" s="53"/>
      <c r="E32" s="19"/>
      <c r="F32" s="19"/>
      <c r="G32" s="9"/>
      <c r="H32" s="36"/>
      <c r="I32" s="35"/>
      <c r="J32" s="35"/>
      <c r="K32" s="35"/>
      <c r="L32" s="35"/>
      <c r="M32" s="35"/>
      <c r="N32" s="36"/>
      <c r="O32" s="36"/>
      <c r="P32" s="36"/>
      <c r="Q32" s="36"/>
    </row>
    <row r="33" spans="1:17" s="14" customFormat="1" ht="11.25">
      <c r="A33" s="19"/>
      <c r="B33" s="19" t="s">
        <v>519</v>
      </c>
      <c r="C33" s="27"/>
      <c r="D33" s="54"/>
      <c r="E33" s="19"/>
      <c r="F33" s="19"/>
      <c r="G33" s="9"/>
      <c r="H33" s="36"/>
      <c r="I33" s="35"/>
      <c r="J33" s="35"/>
      <c r="K33" s="35"/>
      <c r="L33" s="35"/>
      <c r="M33" s="35"/>
      <c r="N33" s="36"/>
      <c r="O33" s="36"/>
      <c r="P33" s="36"/>
      <c r="Q33" s="36"/>
    </row>
    <row r="34" spans="1:17" s="14" customFormat="1" ht="11.25">
      <c r="A34" s="19"/>
      <c r="B34" s="19" t="s">
        <v>520</v>
      </c>
      <c r="C34" s="27"/>
      <c r="D34" s="54"/>
      <c r="E34" s="19"/>
      <c r="F34" s="19"/>
      <c r="G34" s="9"/>
      <c r="H34" s="36"/>
      <c r="I34" s="35"/>
      <c r="J34" s="35"/>
      <c r="K34" s="35"/>
      <c r="L34" s="35"/>
      <c r="M34" s="35"/>
      <c r="N34" s="36"/>
      <c r="O34" s="36"/>
      <c r="P34" s="36"/>
      <c r="Q34" s="36"/>
    </row>
    <row r="35" spans="1:17" s="14" customFormat="1" ht="11.25">
      <c r="A35" s="19"/>
      <c r="B35" s="19"/>
      <c r="C35" s="27"/>
      <c r="D35" s="54"/>
      <c r="E35" s="19"/>
      <c r="F35" s="19"/>
      <c r="G35" s="9"/>
      <c r="H35" s="36"/>
      <c r="I35" s="34"/>
      <c r="J35" s="34"/>
      <c r="K35" s="34"/>
      <c r="L35" s="34"/>
      <c r="M35" s="34"/>
      <c r="N35" s="36"/>
      <c r="O35" s="36"/>
      <c r="P35" s="36"/>
      <c r="Q35" s="36"/>
    </row>
    <row r="36" spans="3:7" ht="13.5" thickBot="1">
      <c r="C36" s="9"/>
      <c r="D36" s="55"/>
      <c r="E36" s="9">
        <v>0</v>
      </c>
      <c r="F36" s="9">
        <v>-9.313225746154791E-10</v>
      </c>
      <c r="G36" s="9"/>
    </row>
    <row r="37" spans="1:7" ht="12.75">
      <c r="A37" s="390" t="s">
        <v>0</v>
      </c>
      <c r="B37" s="197"/>
      <c r="C37" s="373">
        <v>1</v>
      </c>
      <c r="D37" s="391">
        <v>2</v>
      </c>
      <c r="E37" s="375" t="s">
        <v>187</v>
      </c>
      <c r="F37" s="375" t="s">
        <v>1</v>
      </c>
      <c r="G37" s="442"/>
    </row>
    <row r="38" spans="1:7" ht="12.75">
      <c r="A38" s="376" t="s">
        <v>188</v>
      </c>
      <c r="B38" s="204" t="s">
        <v>189</v>
      </c>
      <c r="C38" s="137" t="s">
        <v>38</v>
      </c>
      <c r="D38" s="56" t="s">
        <v>524</v>
      </c>
      <c r="E38" s="320">
        <v>2006</v>
      </c>
      <c r="F38" s="320">
        <v>2007</v>
      </c>
      <c r="G38" s="435" t="s">
        <v>177</v>
      </c>
    </row>
    <row r="39" spans="1:7" ht="12.75">
      <c r="A39" s="376" t="s">
        <v>281</v>
      </c>
      <c r="B39" s="204"/>
      <c r="C39" s="137" t="s">
        <v>362</v>
      </c>
      <c r="D39" s="56" t="s">
        <v>362</v>
      </c>
      <c r="E39" s="320"/>
      <c r="F39" s="320"/>
      <c r="G39" s="436" t="s">
        <v>21</v>
      </c>
    </row>
    <row r="40" spans="1:7" ht="12.75">
      <c r="A40" s="377" t="s">
        <v>178</v>
      </c>
      <c r="B40" s="51"/>
      <c r="C40" s="139"/>
      <c r="D40" s="48"/>
      <c r="E40" s="48"/>
      <c r="F40" s="48"/>
      <c r="G40" s="443"/>
    </row>
    <row r="41" spans="1:7" ht="12.75">
      <c r="A41" s="392">
        <v>6</v>
      </c>
      <c r="B41" s="219" t="s">
        <v>179</v>
      </c>
      <c r="C41" s="220">
        <f>SUM(C42,C46,C51,C54,C58)</f>
        <v>11564970</v>
      </c>
      <c r="D41" s="220">
        <f>SUM(D42,D46,D51,D54,D58)</f>
        <v>11564970</v>
      </c>
      <c r="E41" s="220">
        <f>SUM(E42,E46,E51,E54,E58)</f>
        <v>39029700</v>
      </c>
      <c r="F41" s="220">
        <f>SUM(F42,F46,F51,F54,F58)</f>
        <v>35787600</v>
      </c>
      <c r="G41" s="444">
        <f aca="true" t="shared" si="0" ref="G41:G49">+D41/C41*100</f>
        <v>100</v>
      </c>
    </row>
    <row r="42" spans="1:7" s="16" customFormat="1" ht="11.25">
      <c r="A42" s="378">
        <v>61</v>
      </c>
      <c r="B42" s="16" t="s">
        <v>190</v>
      </c>
      <c r="C42" s="17">
        <f>SUM(C43:C45)</f>
        <v>3499000</v>
      </c>
      <c r="D42" s="49">
        <f>SUM(D43:D45)</f>
        <v>3499000</v>
      </c>
      <c r="E42" s="9">
        <v>25696000</v>
      </c>
      <c r="F42" s="9">
        <v>22204800</v>
      </c>
      <c r="G42" s="433">
        <f t="shared" si="0"/>
        <v>100</v>
      </c>
    </row>
    <row r="43" spans="1:7" s="18" customFormat="1" ht="11.25">
      <c r="A43" s="393">
        <v>611</v>
      </c>
      <c r="B43" s="18" t="s">
        <v>191</v>
      </c>
      <c r="C43" s="242">
        <v>3342000</v>
      </c>
      <c r="D43" s="68">
        <v>3342000</v>
      </c>
      <c r="E43" s="275">
        <v>11200000</v>
      </c>
      <c r="F43" s="275">
        <v>9135000</v>
      </c>
      <c r="G43" s="445">
        <f t="shared" si="0"/>
        <v>100</v>
      </c>
    </row>
    <row r="44" spans="1:7" s="18" customFormat="1" ht="11.25">
      <c r="A44" s="393">
        <v>613</v>
      </c>
      <c r="B44" s="18" t="s">
        <v>192</v>
      </c>
      <c r="C44" s="242">
        <v>112000</v>
      </c>
      <c r="D44" s="129">
        <v>112000</v>
      </c>
      <c r="E44" s="275"/>
      <c r="F44" s="275"/>
      <c r="G44" s="445">
        <f t="shared" si="0"/>
        <v>100</v>
      </c>
    </row>
    <row r="45" spans="1:7" s="18" customFormat="1" ht="11.25">
      <c r="A45" s="393">
        <v>614</v>
      </c>
      <c r="B45" s="18" t="s">
        <v>193</v>
      </c>
      <c r="C45" s="242">
        <v>45000</v>
      </c>
      <c r="D45" s="129">
        <v>45000</v>
      </c>
      <c r="E45" s="275"/>
      <c r="F45" s="275"/>
      <c r="G45" s="445">
        <f t="shared" si="0"/>
        <v>100</v>
      </c>
    </row>
    <row r="46" spans="1:7" s="16" customFormat="1" ht="22.5">
      <c r="A46" s="379">
        <v>63</v>
      </c>
      <c r="B46" s="16" t="s">
        <v>194</v>
      </c>
      <c r="C46" s="394">
        <f>SUM(C47,C48,C49,C50)</f>
        <v>6607970</v>
      </c>
      <c r="D46" s="131">
        <f>SUM(D47,D48,D49,D50)</f>
        <v>6607970</v>
      </c>
      <c r="E46" s="381"/>
      <c r="F46" s="381"/>
      <c r="G46" s="446">
        <f t="shared" si="0"/>
        <v>100</v>
      </c>
    </row>
    <row r="47" spans="1:7" s="18" customFormat="1" ht="11.25">
      <c r="A47" s="393">
        <v>633</v>
      </c>
      <c r="B47" s="18" t="s">
        <v>195</v>
      </c>
      <c r="C47" s="242">
        <v>3629500</v>
      </c>
      <c r="D47" s="68">
        <v>3629500</v>
      </c>
      <c r="E47" s="275">
        <v>52000</v>
      </c>
      <c r="F47" s="275">
        <v>22500</v>
      </c>
      <c r="G47" s="445">
        <f t="shared" si="0"/>
        <v>100</v>
      </c>
    </row>
    <row r="48" spans="1:7" s="18" customFormat="1" ht="22.5">
      <c r="A48" s="395">
        <v>634</v>
      </c>
      <c r="B48" s="18" t="s">
        <v>194</v>
      </c>
      <c r="C48" s="396">
        <v>334200</v>
      </c>
      <c r="D48" s="69">
        <v>334200</v>
      </c>
      <c r="E48" s="397"/>
      <c r="F48" s="397"/>
      <c r="G48" s="445">
        <f t="shared" si="0"/>
        <v>100</v>
      </c>
    </row>
    <row r="49" spans="1:7" s="18" customFormat="1" ht="11.25">
      <c r="A49" s="395">
        <v>635</v>
      </c>
      <c r="B49" s="18" t="s">
        <v>363</v>
      </c>
      <c r="C49" s="396">
        <v>150000</v>
      </c>
      <c r="D49" s="69">
        <v>150000</v>
      </c>
      <c r="E49" s="397"/>
      <c r="F49" s="397"/>
      <c r="G49" s="445">
        <f t="shared" si="0"/>
        <v>100</v>
      </c>
    </row>
    <row r="50" spans="1:7" s="18" customFormat="1" ht="11.25">
      <c r="A50" s="395">
        <v>638</v>
      </c>
      <c r="B50" s="18" t="s">
        <v>500</v>
      </c>
      <c r="C50" s="396">
        <v>2494270</v>
      </c>
      <c r="D50" s="69">
        <v>2494270</v>
      </c>
      <c r="E50" s="397"/>
      <c r="F50" s="397"/>
      <c r="G50" s="445"/>
    </row>
    <row r="51" spans="1:7" s="16" customFormat="1" ht="11.25">
      <c r="A51" s="378">
        <v>64</v>
      </c>
      <c r="B51" s="16" t="s">
        <v>196</v>
      </c>
      <c r="C51" s="17">
        <f>SUM(C52,C53)</f>
        <v>845000</v>
      </c>
      <c r="D51" s="49">
        <f>SUM(D52,D53)</f>
        <v>845000</v>
      </c>
      <c r="E51" s="9">
        <v>873006</v>
      </c>
      <c r="F51" s="9">
        <v>802800</v>
      </c>
      <c r="G51" s="433">
        <f aca="true" t="shared" si="1" ref="G51:G65">+D51/C51*100</f>
        <v>100</v>
      </c>
    </row>
    <row r="52" spans="1:7" s="18" customFormat="1" ht="11.25">
      <c r="A52" s="393">
        <v>641</v>
      </c>
      <c r="B52" s="18" t="s">
        <v>197</v>
      </c>
      <c r="C52" s="242">
        <v>12000</v>
      </c>
      <c r="D52" s="68">
        <v>12000</v>
      </c>
      <c r="E52" s="275">
        <v>173006</v>
      </c>
      <c r="F52" s="275">
        <v>145800</v>
      </c>
      <c r="G52" s="445">
        <f t="shared" si="1"/>
        <v>100</v>
      </c>
    </row>
    <row r="53" spans="1:7" s="18" customFormat="1" ht="11.25">
      <c r="A53" s="393">
        <v>642</v>
      </c>
      <c r="B53" s="18" t="s">
        <v>198</v>
      </c>
      <c r="C53" s="242">
        <v>833000</v>
      </c>
      <c r="D53" s="68">
        <v>833000</v>
      </c>
      <c r="E53" s="275">
        <v>700000</v>
      </c>
      <c r="F53" s="275">
        <v>657000</v>
      </c>
      <c r="G53" s="445">
        <f t="shared" si="1"/>
        <v>100</v>
      </c>
    </row>
    <row r="54" spans="1:7" s="16" customFormat="1" ht="22.5">
      <c r="A54" s="379">
        <v>65</v>
      </c>
      <c r="B54" s="16" t="s">
        <v>199</v>
      </c>
      <c r="C54" s="394">
        <f>SUM(C55,C56,C57)</f>
        <v>602000</v>
      </c>
      <c r="D54" s="59">
        <f>SUM(D55,D56,D57)</f>
        <v>602000</v>
      </c>
      <c r="E54" s="394">
        <f>SUM(E55,E56,E57)</f>
        <v>12460694</v>
      </c>
      <c r="F54" s="394">
        <f>SUM(F55,F56,F57)</f>
        <v>12780000</v>
      </c>
      <c r="G54" s="433">
        <f t="shared" si="1"/>
        <v>100</v>
      </c>
    </row>
    <row r="55" spans="1:7" s="18" customFormat="1" ht="11.25">
      <c r="A55" s="393">
        <v>651</v>
      </c>
      <c r="B55" s="143" t="s">
        <v>200</v>
      </c>
      <c r="C55" s="242">
        <v>92000</v>
      </c>
      <c r="D55" s="68">
        <v>92000</v>
      </c>
      <c r="E55" s="275">
        <v>8000</v>
      </c>
      <c r="F55" s="275">
        <v>9000</v>
      </c>
      <c r="G55" s="445">
        <f t="shared" si="1"/>
        <v>100</v>
      </c>
    </row>
    <row r="56" spans="1:7" s="18" customFormat="1" ht="11.25">
      <c r="A56" s="393">
        <v>652</v>
      </c>
      <c r="B56" s="18" t="s">
        <v>201</v>
      </c>
      <c r="C56" s="242">
        <v>110000</v>
      </c>
      <c r="D56" s="68">
        <v>110000</v>
      </c>
      <c r="E56" s="275">
        <v>12452694</v>
      </c>
      <c r="F56" s="275">
        <v>12771000</v>
      </c>
      <c r="G56" s="445">
        <f t="shared" si="1"/>
        <v>100</v>
      </c>
    </row>
    <row r="57" spans="1:7" s="18" customFormat="1" ht="11.25">
      <c r="A57" s="393">
        <v>653</v>
      </c>
      <c r="B57" s="18" t="s">
        <v>202</v>
      </c>
      <c r="C57" s="242">
        <v>400000</v>
      </c>
      <c r="D57" s="68">
        <v>400000</v>
      </c>
      <c r="E57" s="275"/>
      <c r="F57" s="275"/>
      <c r="G57" s="445">
        <f t="shared" si="1"/>
        <v>100</v>
      </c>
    </row>
    <row r="58" spans="1:7" s="18" customFormat="1" ht="11.25">
      <c r="A58" s="378">
        <v>68</v>
      </c>
      <c r="B58" s="16" t="s">
        <v>204</v>
      </c>
      <c r="C58" s="238">
        <f>SUM(C59,C60)</f>
        <v>11000</v>
      </c>
      <c r="D58" s="49">
        <f>SUM(D59,D60)</f>
        <v>11000</v>
      </c>
      <c r="E58" s="55">
        <f>SUM(E59,E60)</f>
        <v>0</v>
      </c>
      <c r="F58" s="55">
        <f>SUM(F59,F60)</f>
        <v>0</v>
      </c>
      <c r="G58" s="433">
        <f t="shared" si="1"/>
        <v>100</v>
      </c>
    </row>
    <row r="59" spans="1:7" s="18" customFormat="1" ht="11.25">
      <c r="A59" s="393">
        <v>681</v>
      </c>
      <c r="B59" s="18" t="s">
        <v>205</v>
      </c>
      <c r="C59" s="242">
        <v>1000</v>
      </c>
      <c r="D59" s="68">
        <v>1000</v>
      </c>
      <c r="E59" s="242"/>
      <c r="F59" s="242"/>
      <c r="G59" s="445">
        <f t="shared" si="1"/>
        <v>100</v>
      </c>
    </row>
    <row r="60" spans="1:7" s="18" customFormat="1" ht="11.25">
      <c r="A60" s="393">
        <v>683</v>
      </c>
      <c r="B60" s="18" t="s">
        <v>203</v>
      </c>
      <c r="C60" s="242">
        <v>10000</v>
      </c>
      <c r="D60" s="68">
        <v>10000</v>
      </c>
      <c r="E60" s="275"/>
      <c r="F60" s="275"/>
      <c r="G60" s="445">
        <f t="shared" si="1"/>
        <v>100</v>
      </c>
    </row>
    <row r="61" spans="1:9" ht="22.5">
      <c r="A61" s="398">
        <v>7</v>
      </c>
      <c r="B61" s="354" t="s">
        <v>180</v>
      </c>
      <c r="C61" s="399">
        <f>SUM(C62,C64)</f>
        <v>80000</v>
      </c>
      <c r="D61" s="66">
        <f>SUM(D62,D64)</f>
        <v>80000</v>
      </c>
      <c r="E61" s="399">
        <v>105500</v>
      </c>
      <c r="F61" s="399">
        <v>454500</v>
      </c>
      <c r="G61" s="444">
        <f t="shared" si="1"/>
        <v>100</v>
      </c>
      <c r="I61" s="37"/>
    </row>
    <row r="62" spans="1:17" s="26" customFormat="1" ht="11.25">
      <c r="A62" s="400">
        <v>71</v>
      </c>
      <c r="B62" s="54" t="s">
        <v>206</v>
      </c>
      <c r="C62" s="319">
        <f>SUM(C63)</f>
        <v>50000</v>
      </c>
      <c r="D62" s="52">
        <f>SUM(D63)</f>
        <v>50000</v>
      </c>
      <c r="E62" s="53"/>
      <c r="F62" s="53"/>
      <c r="G62" s="433">
        <f t="shared" si="1"/>
        <v>100</v>
      </c>
      <c r="I62" s="38"/>
      <c r="J62" s="38"/>
      <c r="K62" s="38"/>
      <c r="L62" s="38"/>
      <c r="M62" s="38"/>
      <c r="N62" s="38"/>
      <c r="O62" s="38"/>
      <c r="P62" s="38"/>
      <c r="Q62" s="38"/>
    </row>
    <row r="63" spans="1:17" s="26" customFormat="1" ht="11.25">
      <c r="A63" s="401">
        <v>711</v>
      </c>
      <c r="B63" s="26" t="s">
        <v>207</v>
      </c>
      <c r="C63" s="47">
        <v>50000</v>
      </c>
      <c r="D63" s="70">
        <v>50000</v>
      </c>
      <c r="E63" s="402"/>
      <c r="F63" s="402"/>
      <c r="G63" s="445">
        <f t="shared" si="1"/>
        <v>100</v>
      </c>
      <c r="I63" s="38"/>
      <c r="J63" s="38"/>
      <c r="K63" s="38"/>
      <c r="L63" s="38"/>
      <c r="M63" s="38"/>
      <c r="N63" s="38"/>
      <c r="O63" s="38"/>
      <c r="P63" s="38"/>
      <c r="Q63" s="38"/>
    </row>
    <row r="64" spans="1:17" s="16" customFormat="1" ht="22.5">
      <c r="A64" s="379">
        <v>72</v>
      </c>
      <c r="B64" s="16" t="s">
        <v>208</v>
      </c>
      <c r="C64" s="394">
        <f>SUM(C65)</f>
        <v>30000</v>
      </c>
      <c r="D64" s="59">
        <f>SUM(D65)</f>
        <v>30000</v>
      </c>
      <c r="E64" s="381">
        <v>5500</v>
      </c>
      <c r="F64" s="381">
        <v>4500</v>
      </c>
      <c r="G64" s="446">
        <f t="shared" si="1"/>
        <v>100</v>
      </c>
      <c r="I64" s="39"/>
      <c r="J64" s="39"/>
      <c r="K64" s="39"/>
      <c r="L64" s="39"/>
      <c r="M64" s="39"/>
      <c r="N64" s="39"/>
      <c r="O64" s="39"/>
      <c r="P64" s="39"/>
      <c r="Q64" s="39"/>
    </row>
    <row r="65" spans="1:17" s="18" customFormat="1" ht="11.25">
      <c r="A65" s="395">
        <v>721</v>
      </c>
      <c r="B65" s="18" t="s">
        <v>209</v>
      </c>
      <c r="C65" s="396">
        <v>30000</v>
      </c>
      <c r="D65" s="69">
        <v>30000</v>
      </c>
      <c r="E65" s="397">
        <v>5500</v>
      </c>
      <c r="F65" s="397">
        <v>4500</v>
      </c>
      <c r="G65" s="445">
        <f t="shared" si="1"/>
        <v>100</v>
      </c>
      <c r="I65" s="43"/>
      <c r="J65" s="43"/>
      <c r="K65" s="43"/>
      <c r="L65" s="43"/>
      <c r="M65" s="43"/>
      <c r="N65" s="43"/>
      <c r="O65" s="43"/>
      <c r="P65" s="43"/>
      <c r="Q65" s="43"/>
    </row>
    <row r="66" spans="1:7" s="18" customFormat="1" ht="11.25">
      <c r="A66" s="395">
        <v>723</v>
      </c>
      <c r="B66" s="18" t="s">
        <v>401</v>
      </c>
      <c r="C66" s="396"/>
      <c r="D66" s="69"/>
      <c r="E66" s="397"/>
      <c r="F66" s="397"/>
      <c r="G66" s="445"/>
    </row>
    <row r="67" spans="1:7" ht="12.75">
      <c r="A67" s="403">
        <v>3</v>
      </c>
      <c r="B67" s="219" t="s">
        <v>3</v>
      </c>
      <c r="C67" s="220">
        <f>SUM(C68,C72,C78,C80,C82,C85,C87)</f>
        <v>7902470</v>
      </c>
      <c r="D67" s="220">
        <f>SUM(D68,D72,D78,D80,D82,D85,D87)</f>
        <v>7902470</v>
      </c>
      <c r="E67" s="220" t="e">
        <f>SUM(E68,E72,E78,E80,E82,E85,E87)</f>
        <v>#REF!</v>
      </c>
      <c r="F67" s="220" t="e">
        <f>SUM(F68,F72,F78,F80,F82,F85,F87)</f>
        <v>#REF!</v>
      </c>
      <c r="G67" s="444">
        <f aca="true" t="shared" si="2" ref="G67:G99">+D67/C67*100</f>
        <v>100</v>
      </c>
    </row>
    <row r="68" spans="1:17" s="16" customFormat="1" ht="11.25">
      <c r="A68" s="378">
        <v>31</v>
      </c>
      <c r="B68" s="16" t="s">
        <v>6</v>
      </c>
      <c r="C68" s="17">
        <f>SUM(C69,C70,C71)</f>
        <v>1244677</v>
      </c>
      <c r="D68" s="60">
        <f>SUM(D69,D70,D71)</f>
        <v>1244677</v>
      </c>
      <c r="E68" s="9">
        <v>5729070</v>
      </c>
      <c r="F68" s="9">
        <v>4652596.8</v>
      </c>
      <c r="G68" s="433">
        <f t="shared" si="2"/>
        <v>100</v>
      </c>
      <c r="L68" s="40"/>
      <c r="M68" s="40"/>
      <c r="N68" s="40"/>
      <c r="O68" s="40"/>
      <c r="P68" s="40"/>
      <c r="Q68" s="40"/>
    </row>
    <row r="69" spans="1:17" s="18" customFormat="1" ht="11.25">
      <c r="A69" s="393">
        <v>311</v>
      </c>
      <c r="B69" s="18" t="s">
        <v>210</v>
      </c>
      <c r="C69" s="242">
        <f>SUM('POSEBNI DIO'!F187,'POSEBNI DIO'!F214,'POSEBNI DIO'!F365,'POSEBNI DIO'!F556)</f>
        <v>1049301</v>
      </c>
      <c r="D69" s="404">
        <f>SUM('POSEBNI DIO'!G187,'POSEBNI DIO'!G214,'POSEBNI DIO'!G365,'POSEBNI DIO'!G556)</f>
        <v>1049301</v>
      </c>
      <c r="E69" s="242" t="e">
        <f>SUM('POSEBNI DIO'!H187,'POSEBNI DIO'!H214,'POSEBNI DIO'!H365,'POSEBNI DIO'!H556)</f>
        <v>#REF!</v>
      </c>
      <c r="F69" s="242" t="e">
        <f>SUM('POSEBNI DIO'!I187,'POSEBNI DIO'!I214,'POSEBNI DIO'!I365,'POSEBNI DIO'!I556)</f>
        <v>#REF!</v>
      </c>
      <c r="G69" s="445">
        <f t="shared" si="2"/>
        <v>100</v>
      </c>
      <c r="L69" s="114"/>
      <c r="M69" s="114"/>
      <c r="N69" s="114"/>
      <c r="O69" s="114"/>
      <c r="P69" s="44"/>
      <c r="Q69" s="44"/>
    </row>
    <row r="70" spans="1:17" s="18" customFormat="1" ht="11.25">
      <c r="A70" s="393">
        <v>312</v>
      </c>
      <c r="B70" s="18" t="s">
        <v>7</v>
      </c>
      <c r="C70" s="242">
        <f>SUM('POSEBNI DIO'!F215)</f>
        <v>15000</v>
      </c>
      <c r="D70" s="129">
        <f>SUM('POSEBNI DIO'!G215)</f>
        <v>15000</v>
      </c>
      <c r="E70" s="242" t="e">
        <f>SUM('POSEBNI DIO'!H215)</f>
        <v>#REF!</v>
      </c>
      <c r="F70" s="242" t="e">
        <f>SUM('POSEBNI DIO'!I215)</f>
        <v>#REF!</v>
      </c>
      <c r="G70" s="445">
        <f t="shared" si="2"/>
        <v>100</v>
      </c>
      <c r="L70" s="44"/>
      <c r="M70" s="44"/>
      <c r="N70" s="44"/>
      <c r="O70" s="44"/>
      <c r="P70" s="44"/>
      <c r="Q70" s="44"/>
    </row>
    <row r="71" spans="1:17" s="18" customFormat="1" ht="11.25">
      <c r="A71" s="393">
        <v>313</v>
      </c>
      <c r="B71" s="18" t="s">
        <v>54</v>
      </c>
      <c r="C71" s="242">
        <f>SUM('POSEBNI DIO'!F188,'POSEBNI DIO'!F216,'POSEBNI DIO'!F367,'POSEBNI DIO'!F557)</f>
        <v>180376</v>
      </c>
      <c r="D71" s="129">
        <f>SUM('POSEBNI DIO'!G188,'POSEBNI DIO'!G216,'POSEBNI DIO'!G367,'POSEBNI DIO'!G557)</f>
        <v>180376</v>
      </c>
      <c r="E71" s="242" t="e">
        <f>SUM('POSEBNI DIO'!H188,'POSEBNI DIO'!H216,'POSEBNI DIO'!H367,'POSEBNI DIO'!H557)</f>
        <v>#REF!</v>
      </c>
      <c r="F71" s="242" t="e">
        <f>SUM('POSEBNI DIO'!I188,'POSEBNI DIO'!I216,'POSEBNI DIO'!I367,'POSEBNI DIO'!I557)</f>
        <v>#REF!</v>
      </c>
      <c r="G71" s="445">
        <f t="shared" si="2"/>
        <v>100</v>
      </c>
      <c r="L71" s="114"/>
      <c r="M71" s="114"/>
      <c r="N71" s="114"/>
      <c r="O71" s="114"/>
      <c r="P71" s="44"/>
      <c r="Q71" s="44"/>
    </row>
    <row r="72" spans="1:17" s="16" customFormat="1" ht="11.25">
      <c r="A72" s="378">
        <v>32</v>
      </c>
      <c r="B72" s="16" t="s">
        <v>4</v>
      </c>
      <c r="C72" s="17">
        <f>SUM(C73,C74,C76,C75,C77)</f>
        <v>3787116</v>
      </c>
      <c r="D72" s="130">
        <f>SUM(D73,D74,D76,D75,D77)</f>
        <v>3787116</v>
      </c>
      <c r="E72" s="17" t="e">
        <f>SUM(E73,E74,E76,E75,E77)</f>
        <v>#REF!</v>
      </c>
      <c r="F72" s="17" t="e">
        <f>SUM(F73,F74,F76,F75,F77)</f>
        <v>#REF!</v>
      </c>
      <c r="G72" s="433">
        <f t="shared" si="2"/>
        <v>100</v>
      </c>
      <c r="L72" s="40"/>
      <c r="M72" s="40"/>
      <c r="N72" s="40"/>
      <c r="O72" s="40"/>
      <c r="P72" s="40"/>
      <c r="Q72" s="40"/>
    </row>
    <row r="73" spans="1:17" s="18" customFormat="1" ht="11.25">
      <c r="A73" s="393">
        <v>321</v>
      </c>
      <c r="B73" s="18" t="s">
        <v>115</v>
      </c>
      <c r="C73" s="242">
        <f>SUM('POSEBNI DIO'!F190,'POSEBNI DIO'!F218,'POSEBNI DIO'!F369,'POSEBNI DIO'!F559)</f>
        <v>75600</v>
      </c>
      <c r="D73" s="129">
        <f>SUM('POSEBNI DIO'!G190,'POSEBNI DIO'!G218,'POSEBNI DIO'!G369,'POSEBNI DIO'!G559)</f>
        <v>75600</v>
      </c>
      <c r="E73" s="242" t="e">
        <f>SUM('POSEBNI DIO'!H190,'POSEBNI DIO'!H218,'POSEBNI DIO'!H369,)</f>
        <v>#REF!</v>
      </c>
      <c r="F73" s="242" t="e">
        <f>SUM('POSEBNI DIO'!I190,'POSEBNI DIO'!I218,'POSEBNI DIO'!I369,)</f>
        <v>#REF!</v>
      </c>
      <c r="G73" s="445">
        <f t="shared" si="2"/>
        <v>100</v>
      </c>
      <c r="L73" s="114"/>
      <c r="M73" s="114"/>
      <c r="N73" s="114"/>
      <c r="O73" s="114"/>
      <c r="P73" s="44"/>
      <c r="Q73" s="44"/>
    </row>
    <row r="74" spans="1:17" s="18" customFormat="1" ht="11.25">
      <c r="A74" s="393">
        <v>322</v>
      </c>
      <c r="B74" s="18" t="s">
        <v>56</v>
      </c>
      <c r="C74" s="242">
        <f>SUM('POSEBNI DIO'!F191,'POSEBNI DIO'!F219,'POSEBNI DIO'!F231,'POSEBNI DIO'!F237,'POSEBNI DIO'!F245,'POSEBNI DIO'!F332,'POSEBNI DIO'!F355,'POSEBNI DIO'!F370,'POSEBNI DIO'!F380,'POSEBNI DIO'!F392,'POSEBNI DIO'!F473,'POSEBNI DIO'!F521,'POSEBNI DIO'!F360,'POSEBNI DIO'!F560)</f>
        <v>521153</v>
      </c>
      <c r="D74" s="129">
        <f>SUM('POSEBNI DIO'!G191,'POSEBNI DIO'!G219,'POSEBNI DIO'!G231,'POSEBNI DIO'!G237,'POSEBNI DIO'!G245,'POSEBNI DIO'!G332,'POSEBNI DIO'!G355,'POSEBNI DIO'!G370,'POSEBNI DIO'!G380,'POSEBNI DIO'!G392,'POSEBNI DIO'!G473,'POSEBNI DIO'!G521,'POSEBNI DIO'!G360,'POSEBNI DIO'!G560)</f>
        <v>521153</v>
      </c>
      <c r="E74" s="242" t="e">
        <f>SUM('POSEBNI DIO'!H191,'POSEBNI DIO'!H219,'POSEBNI DIO'!H231,'POSEBNI DIO'!H237,'POSEBNI DIO'!H245,'POSEBNI DIO'!H332,'POSEBNI DIO'!H355,'POSEBNI DIO'!H370,'POSEBNI DIO'!H380,'POSEBNI DIO'!H392,'POSEBNI DIO'!H473,'POSEBNI DIO'!H521,'POSEBNI DIO'!H360)</f>
        <v>#REF!</v>
      </c>
      <c r="F74" s="242" t="e">
        <f>SUM('POSEBNI DIO'!I191,'POSEBNI DIO'!I219,'POSEBNI DIO'!I231,'POSEBNI DIO'!I237,'POSEBNI DIO'!I245,'POSEBNI DIO'!I332,'POSEBNI DIO'!I355,'POSEBNI DIO'!I370,'POSEBNI DIO'!I380,'POSEBNI DIO'!I392,'POSEBNI DIO'!I473,'POSEBNI DIO'!I521,'POSEBNI DIO'!I360)</f>
        <v>#REF!</v>
      </c>
      <c r="G74" s="445">
        <f t="shared" si="2"/>
        <v>100</v>
      </c>
      <c r="J74" s="43"/>
      <c r="K74" s="115"/>
      <c r="L74" s="114"/>
      <c r="M74" s="114"/>
      <c r="N74" s="114"/>
      <c r="O74" s="44"/>
      <c r="P74" s="44"/>
      <c r="Q74" s="44"/>
    </row>
    <row r="75" spans="1:18" s="18" customFormat="1" ht="11.25">
      <c r="A75" s="393">
        <v>323</v>
      </c>
      <c r="B75" s="18" t="s">
        <v>52</v>
      </c>
      <c r="C75" s="242">
        <f>SUM('POSEBNI DIO'!F177,'POSEBNI DIO'!F192,'POSEBNI DIO'!F220,'POSEBNI DIO'!F232,'POSEBNI DIO'!F238,'POSEBNI DIO'!F246,'POSEBNI DIO'!F307,'POSEBNI DIO'!F298,'POSEBNI DIO'!F333,'POSEBNI DIO'!F340,'POSEBNI DIO'!F356,'POSEBNI DIO'!F371,'POSEBNI DIO'!F381,'POSEBNI DIO'!F388,'POSEBNI DIO'!F393,'POSEBNI DIO'!F403,'POSEBNI DIO'!F407,'POSEBNI DIO'!F411,'POSEBNI DIO'!F443,'POSEBNI DIO'!F474,'POSEBNI DIO'!F522,'POSEBNI DIO'!F275,'POSEBNI DIO'!F361,'POSEBNI DIO'!F456,'POSEBNI DIO'!F461,'POSEBNI DIO'!F415,'POSEBNI DIO'!F465,'POSEBNI DIO'!F561)</f>
        <v>2918363</v>
      </c>
      <c r="D75" s="129">
        <f>SUM('POSEBNI DIO'!G177,'POSEBNI DIO'!G192,'POSEBNI DIO'!G220,'POSEBNI DIO'!G232,'POSEBNI DIO'!G238,'POSEBNI DIO'!G246,'POSEBNI DIO'!G307,'POSEBNI DIO'!G298,'POSEBNI DIO'!G333,'POSEBNI DIO'!G340,'POSEBNI DIO'!G356,'POSEBNI DIO'!G371,'POSEBNI DIO'!G381,'POSEBNI DIO'!G388,'POSEBNI DIO'!G393,'POSEBNI DIO'!G403,'POSEBNI DIO'!G407,'POSEBNI DIO'!G411,'POSEBNI DIO'!G443,'POSEBNI DIO'!G474,'POSEBNI DIO'!G522,'POSEBNI DIO'!G275,'POSEBNI DIO'!G361,'POSEBNI DIO'!G456,'POSEBNI DIO'!G461,'POSEBNI DIO'!G415,'POSEBNI DIO'!G465,'POSEBNI DIO'!G561)</f>
        <v>2918363</v>
      </c>
      <c r="E75" s="242" t="e">
        <f>SUM('POSEBNI DIO'!H177,'POSEBNI DIO'!H192,'POSEBNI DIO'!H220,'POSEBNI DIO'!H232,'POSEBNI DIO'!H238,'POSEBNI DIO'!H246,'POSEBNI DIO'!H307,'POSEBNI DIO'!H298,'POSEBNI DIO'!H333,'POSEBNI DIO'!H340,'POSEBNI DIO'!H356,'POSEBNI DIO'!H371,'POSEBNI DIO'!H381,'POSEBNI DIO'!H388,'POSEBNI DIO'!H393,'POSEBNI DIO'!H403,'POSEBNI DIO'!H407,'POSEBNI DIO'!H411,'POSEBNI DIO'!H443,'POSEBNI DIO'!H474,'POSEBNI DIO'!H522,'POSEBNI DIO'!H275,'POSEBNI DIO'!H361,'POSEBNI DIO'!H456,'POSEBNI DIO'!H461,'POSEBNI DIO'!H415,'POSEBNI DIO'!H465)</f>
        <v>#REF!</v>
      </c>
      <c r="F75" s="242" t="e">
        <f>SUM('POSEBNI DIO'!I177,'POSEBNI DIO'!I192,'POSEBNI DIO'!I220,'POSEBNI DIO'!I232,'POSEBNI DIO'!I238,'POSEBNI DIO'!I246,'POSEBNI DIO'!I307,'POSEBNI DIO'!I298,'POSEBNI DIO'!I333,'POSEBNI DIO'!I340,'POSEBNI DIO'!I356,'POSEBNI DIO'!I371,'POSEBNI DIO'!I381,'POSEBNI DIO'!I388,'POSEBNI DIO'!I393,'POSEBNI DIO'!I403,'POSEBNI DIO'!I407,'POSEBNI DIO'!I411,'POSEBNI DIO'!I443,'POSEBNI DIO'!I474,'POSEBNI DIO'!I522,'POSEBNI DIO'!I275,'POSEBNI DIO'!I361,'POSEBNI DIO'!I456,'POSEBNI DIO'!I461,'POSEBNI DIO'!I415,'POSEBNI DIO'!I465)</f>
        <v>#REF!</v>
      </c>
      <c r="G75" s="445">
        <f t="shared" si="2"/>
        <v>100</v>
      </c>
      <c r="J75" s="115"/>
      <c r="K75" s="115"/>
      <c r="L75" s="114"/>
      <c r="M75" s="114"/>
      <c r="N75" s="114"/>
      <c r="O75" s="114"/>
      <c r="P75" s="114"/>
      <c r="Q75" s="116"/>
      <c r="R75" s="33"/>
    </row>
    <row r="76" spans="1:17" s="18" customFormat="1" ht="11.25">
      <c r="A76" s="393">
        <v>324</v>
      </c>
      <c r="B76" s="18" t="s">
        <v>211</v>
      </c>
      <c r="C76" s="242">
        <f>SUM('POSEBNI DIO'!F227)</f>
        <v>9000</v>
      </c>
      <c r="D76" s="129">
        <f>SUM('POSEBNI DIO'!G227)</f>
        <v>9000</v>
      </c>
      <c r="E76" s="242">
        <f>SUM('POSEBNI DIO'!H227)</f>
        <v>0</v>
      </c>
      <c r="F76" s="242">
        <f>SUM('POSEBNI DIO'!I227)</f>
        <v>0</v>
      </c>
      <c r="G76" s="445">
        <f t="shared" si="2"/>
        <v>100</v>
      </c>
      <c r="J76" s="43"/>
      <c r="K76" s="115"/>
      <c r="L76" s="114"/>
      <c r="M76" s="114"/>
      <c r="N76" s="114"/>
      <c r="O76" s="44"/>
      <c r="P76" s="44"/>
      <c r="Q76" s="44"/>
    </row>
    <row r="77" spans="1:17" s="18" customFormat="1" ht="11.25">
      <c r="A77" s="395">
        <v>329</v>
      </c>
      <c r="B77" s="18" t="s">
        <v>8</v>
      </c>
      <c r="C77" s="396">
        <f>SUM('POSEBNI DIO'!F178,'POSEBNI DIO'!F193,'POSEBNI DIO'!F221,'POSEBNI DIO'!F233,'POSEBNI DIO'!F334,'POSEBNI DIO'!F341,'POSEBNI DIO'!F345,'POSEBNI DIO'!F372,'POSEBNI DIO'!F562)</f>
        <v>263000</v>
      </c>
      <c r="D77" s="405">
        <f>SUM('POSEBNI DIO'!G178,'POSEBNI DIO'!G193,'POSEBNI DIO'!G221,'POSEBNI DIO'!G233,'POSEBNI DIO'!G334,'POSEBNI DIO'!G341,'POSEBNI DIO'!G345,'POSEBNI DIO'!G372,'POSEBNI DIO'!G562)</f>
        <v>263000</v>
      </c>
      <c r="E77" s="396" t="e">
        <f>SUM('POSEBNI DIO'!H178,'POSEBNI DIO'!H193,'POSEBNI DIO'!H221,'POSEBNI DIO'!H233,'POSEBNI DIO'!H334,'POSEBNI DIO'!H345,'POSEBNI DIO'!H372)</f>
        <v>#REF!</v>
      </c>
      <c r="F77" s="396" t="e">
        <f>SUM('POSEBNI DIO'!I178,'POSEBNI DIO'!I193,'POSEBNI DIO'!I221,'POSEBNI DIO'!I233,'POSEBNI DIO'!I334,'POSEBNI DIO'!I345,'POSEBNI DIO'!I372)</f>
        <v>#REF!</v>
      </c>
      <c r="G77" s="445">
        <f t="shared" si="2"/>
        <v>100</v>
      </c>
      <c r="J77" s="43"/>
      <c r="K77" s="115"/>
      <c r="L77" s="114"/>
      <c r="M77" s="114"/>
      <c r="N77" s="114"/>
      <c r="O77" s="44"/>
      <c r="P77" s="44"/>
      <c r="Q77" s="44"/>
    </row>
    <row r="78" spans="1:18" s="16" customFormat="1" ht="11.25">
      <c r="A78" s="378">
        <v>34</v>
      </c>
      <c r="B78" s="16" t="s">
        <v>9</v>
      </c>
      <c r="C78" s="17">
        <f>SUM(C79)</f>
        <v>10600</v>
      </c>
      <c r="D78" s="130">
        <f>SUM(D79)</f>
        <v>10600</v>
      </c>
      <c r="E78" s="49" t="e">
        <f>SUM(E79)</f>
        <v>#REF!</v>
      </c>
      <c r="F78" s="49" t="e">
        <f>SUM(F79)</f>
        <v>#REF!</v>
      </c>
      <c r="G78" s="433">
        <f t="shared" si="2"/>
        <v>100</v>
      </c>
      <c r="J78" s="42"/>
      <c r="K78" s="42"/>
      <c r="L78" s="41"/>
      <c r="M78" s="41"/>
      <c r="N78" s="41"/>
      <c r="O78" s="41"/>
      <c r="P78" s="41"/>
      <c r="Q78" s="41"/>
      <c r="R78" s="17"/>
    </row>
    <row r="79" spans="1:17" s="18" customFormat="1" ht="11.25">
      <c r="A79" s="393">
        <v>343</v>
      </c>
      <c r="B79" s="18" t="s">
        <v>53</v>
      </c>
      <c r="C79" s="242">
        <f>SUM('POSEBNI DIO'!F223)</f>
        <v>10600</v>
      </c>
      <c r="D79" s="129">
        <f>SUM('POSEBNI DIO'!G223)</f>
        <v>10600</v>
      </c>
      <c r="E79" s="242" t="e">
        <f>SUM('POSEBNI DIO'!H223)</f>
        <v>#REF!</v>
      </c>
      <c r="F79" s="242" t="e">
        <f>SUM('POSEBNI DIO'!I223)</f>
        <v>#REF!</v>
      </c>
      <c r="G79" s="445">
        <f t="shared" si="2"/>
        <v>100</v>
      </c>
      <c r="J79" s="43"/>
      <c r="K79" s="115"/>
      <c r="L79" s="114"/>
      <c r="M79" s="114"/>
      <c r="N79" s="114"/>
      <c r="O79" s="44"/>
      <c r="P79" s="44"/>
      <c r="Q79" s="44"/>
    </row>
    <row r="80" spans="1:17" s="18" customFormat="1" ht="11.25">
      <c r="A80" s="378">
        <v>35</v>
      </c>
      <c r="B80" s="16" t="s">
        <v>37</v>
      </c>
      <c r="C80" s="17">
        <f>SUM(C81)</f>
        <v>150000</v>
      </c>
      <c r="D80" s="130">
        <f>SUM(D81)</f>
        <v>150000</v>
      </c>
      <c r="E80" s="49" t="e">
        <f>SUM(E81)</f>
        <v>#REF!</v>
      </c>
      <c r="F80" s="49" t="e">
        <f>SUM(F81)</f>
        <v>#REF!</v>
      </c>
      <c r="G80" s="433">
        <f t="shared" si="2"/>
        <v>100</v>
      </c>
      <c r="J80" s="43"/>
      <c r="K80" s="43"/>
      <c r="L80" s="44"/>
      <c r="M80" s="44"/>
      <c r="N80" s="44"/>
      <c r="O80" s="44"/>
      <c r="P80" s="44"/>
      <c r="Q80" s="44"/>
    </row>
    <row r="81" spans="1:17" s="18" customFormat="1" ht="22.5">
      <c r="A81" s="395">
        <v>352</v>
      </c>
      <c r="B81" s="18" t="s">
        <v>212</v>
      </c>
      <c r="C81" s="396">
        <f>SUM('POSEBNI DIO'!F312,'POSEBNI DIO'!F316,'POSEBNI DIO'!F320,'POSEBNI DIO'!F324)</f>
        <v>150000</v>
      </c>
      <c r="D81" s="405">
        <f>SUM('POSEBNI DIO'!G312,'POSEBNI DIO'!G316,'POSEBNI DIO'!G320,'POSEBNI DIO'!G324)</f>
        <v>150000</v>
      </c>
      <c r="E81" s="396" t="e">
        <f>SUM('POSEBNI DIO'!H312,'POSEBNI DIO'!H316,'POSEBNI DIO'!H320,'POSEBNI DIO'!H324)</f>
        <v>#REF!</v>
      </c>
      <c r="F81" s="396" t="e">
        <f>SUM('POSEBNI DIO'!I312,'POSEBNI DIO'!I316,'POSEBNI DIO'!I320,'POSEBNI DIO'!I324)</f>
        <v>#REF!</v>
      </c>
      <c r="G81" s="445">
        <f t="shared" si="2"/>
        <v>100</v>
      </c>
      <c r="J81" s="115"/>
      <c r="K81" s="115"/>
      <c r="L81" s="114"/>
      <c r="M81" s="114"/>
      <c r="N81" s="44"/>
      <c r="O81" s="44"/>
      <c r="P81" s="44"/>
      <c r="Q81" s="44"/>
    </row>
    <row r="82" spans="1:17" s="16" customFormat="1" ht="22.5">
      <c r="A82" s="379">
        <v>36</v>
      </c>
      <c r="B82" s="16" t="s">
        <v>13</v>
      </c>
      <c r="C82" s="394">
        <f>SUM(C83,C84)</f>
        <v>1580877</v>
      </c>
      <c r="D82" s="131">
        <f>SUM(D83,D84)</f>
        <v>1580877</v>
      </c>
      <c r="E82" s="381">
        <v>219000</v>
      </c>
      <c r="F82" s="381">
        <v>494100</v>
      </c>
      <c r="G82" s="433">
        <f t="shared" si="2"/>
        <v>100</v>
      </c>
      <c r="J82" s="39"/>
      <c r="K82" s="39"/>
      <c r="L82" s="40"/>
      <c r="M82" s="40"/>
      <c r="N82" s="40"/>
      <c r="O82" s="40"/>
      <c r="P82" s="40"/>
      <c r="Q82" s="40"/>
    </row>
    <row r="83" spans="1:17" s="18" customFormat="1" ht="11.25">
      <c r="A83" s="393">
        <v>363</v>
      </c>
      <c r="B83" s="18" t="s">
        <v>36</v>
      </c>
      <c r="C83" s="242">
        <f>SUM('POSEBNI DIO'!F180,'POSEBNI DIO'!F281,'POSEBNI DIO'!F282,'POSEBNI DIO'!F286,'POSEBNI DIO'!F564)</f>
        <v>407877</v>
      </c>
      <c r="D83" s="129">
        <f>SUM('POSEBNI DIO'!G180,'POSEBNI DIO'!G281,'POSEBNI DIO'!G282,'POSEBNI DIO'!G286,'POSEBNI DIO'!G564)</f>
        <v>407877</v>
      </c>
      <c r="E83" s="242" t="e">
        <f>SUM('POSEBNI DIO'!H180,'POSEBNI DIO'!H281,'POSEBNI DIO'!H282,)</f>
        <v>#REF!</v>
      </c>
      <c r="F83" s="242" t="e">
        <f>SUM('POSEBNI DIO'!I180,'POSEBNI DIO'!I281,'POSEBNI DIO'!I282,)</f>
        <v>#REF!</v>
      </c>
      <c r="G83" s="445">
        <f t="shared" si="2"/>
        <v>100</v>
      </c>
      <c r="J83" s="115"/>
      <c r="K83" s="115"/>
      <c r="L83" s="114"/>
      <c r="M83" s="114"/>
      <c r="N83" s="44"/>
      <c r="O83" s="44"/>
      <c r="P83" s="44"/>
      <c r="Q83" s="44"/>
    </row>
    <row r="84" spans="1:17" s="18" customFormat="1" ht="11.25">
      <c r="A84" s="393">
        <v>366</v>
      </c>
      <c r="B84" s="18" t="s">
        <v>302</v>
      </c>
      <c r="C84" s="242">
        <f>SUM('POSEBNI DIO'!F300,'POSEBNI DIO'!F476,'POSEBNI DIO'!F487,'POSEBNI DIO'!F524,'POSEBNI DIO'!F271,'POSEBNI DIO'!F491,'POSEBNI DIO'!F506)</f>
        <v>1173000</v>
      </c>
      <c r="D84" s="129">
        <f>SUM('POSEBNI DIO'!G300,'POSEBNI DIO'!G476,'POSEBNI DIO'!G487,'POSEBNI DIO'!G524,'POSEBNI DIO'!G271,'POSEBNI DIO'!G491,'POSEBNI DIO'!G506)</f>
        <v>1173000</v>
      </c>
      <c r="E84" s="242">
        <f>SUM('POSEBNI DIO'!H300,'POSEBNI DIO'!H476,'POSEBNI DIO'!H487,'POSEBNI DIO'!H524,'POSEBNI DIO'!H271,'POSEBNI DIO'!H491,'POSEBNI DIO'!H506)</f>
        <v>0</v>
      </c>
      <c r="F84" s="242">
        <f>SUM('POSEBNI DIO'!I300,'POSEBNI DIO'!I476,'POSEBNI DIO'!I487,'POSEBNI DIO'!I524,'POSEBNI DIO'!I271,'POSEBNI DIO'!I491,'POSEBNI DIO'!I506)</f>
        <v>0</v>
      </c>
      <c r="G84" s="445">
        <f t="shared" si="2"/>
        <v>100</v>
      </c>
      <c r="J84" s="115"/>
      <c r="K84" s="115"/>
      <c r="L84" s="114"/>
      <c r="M84" s="114"/>
      <c r="N84" s="44"/>
      <c r="O84" s="44"/>
      <c r="P84" s="44"/>
      <c r="Q84" s="44"/>
    </row>
    <row r="85" spans="1:17" s="16" customFormat="1" ht="22.5">
      <c r="A85" s="379">
        <v>37</v>
      </c>
      <c r="B85" s="16" t="s">
        <v>10</v>
      </c>
      <c r="C85" s="394">
        <f>SUM(C86)</f>
        <v>248200</v>
      </c>
      <c r="D85" s="131">
        <f>SUM(D86,)</f>
        <v>248200</v>
      </c>
      <c r="E85" s="381">
        <v>1976500</v>
      </c>
      <c r="F85" s="381">
        <v>1748700</v>
      </c>
      <c r="G85" s="446">
        <f t="shared" si="2"/>
        <v>100</v>
      </c>
      <c r="J85" s="39"/>
      <c r="K85" s="39"/>
      <c r="L85" s="40"/>
      <c r="M85" s="40"/>
      <c r="N85" s="40"/>
      <c r="O85" s="40"/>
      <c r="P85" s="40"/>
      <c r="Q85" s="40"/>
    </row>
    <row r="86" spans="1:17" s="18" customFormat="1" ht="22.5">
      <c r="A86" s="395">
        <v>372</v>
      </c>
      <c r="B86" s="18" t="s">
        <v>213</v>
      </c>
      <c r="C86" s="396">
        <f>SUM('POSEBNI DIO'!F542,'POSEBNI DIO'!F498,'POSEBNI DIO'!F502,'POSEBNI DIO'!F510,'POSEBNI DIO'!F548,'POSEBNI DIO'!F552,'POSEBNI DIO'!F571)</f>
        <v>248200</v>
      </c>
      <c r="D86" s="405">
        <f>SUM('POSEBNI DIO'!G542,'POSEBNI DIO'!G498,'POSEBNI DIO'!G502,'POSEBNI DIO'!G510,'POSEBNI DIO'!G548,'POSEBNI DIO'!G552,'POSEBNI DIO'!G571)</f>
        <v>248200</v>
      </c>
      <c r="E86" s="396" t="e">
        <f>SUM('POSEBNI DIO'!H542,'POSEBNI DIO'!H498,'POSEBNI DIO'!H502,'POSEBNI DIO'!H510,'POSEBNI DIO'!H548,'POSEBNI DIO'!H552,'POSEBNI DIO'!H571)</f>
        <v>#REF!</v>
      </c>
      <c r="F86" s="396" t="e">
        <f>SUM('POSEBNI DIO'!I542,'POSEBNI DIO'!I498,'POSEBNI DIO'!I502,'POSEBNI DIO'!I510,'POSEBNI DIO'!I548,'POSEBNI DIO'!I552,'POSEBNI DIO'!I571)</f>
        <v>#REF!</v>
      </c>
      <c r="G86" s="447">
        <f t="shared" si="2"/>
        <v>100</v>
      </c>
      <c r="J86" s="43"/>
      <c r="K86" s="115"/>
      <c r="L86" s="114"/>
      <c r="M86" s="114"/>
      <c r="N86" s="114"/>
      <c r="O86" s="44"/>
      <c r="P86" s="44"/>
      <c r="Q86" s="44"/>
    </row>
    <row r="87" spans="1:17" s="16" customFormat="1" ht="11.25">
      <c r="A87" s="378">
        <v>38</v>
      </c>
      <c r="B87" s="16" t="s">
        <v>5</v>
      </c>
      <c r="C87" s="17">
        <f>SUM(C88,C89,C90,C91,C92)</f>
        <v>881000</v>
      </c>
      <c r="D87" s="60">
        <f>SUM(D88,D89,D90,D91,D92)</f>
        <v>881000</v>
      </c>
      <c r="E87" s="17" t="e">
        <f>SUM(E88,E89,,E91,E92)</f>
        <v>#REF!</v>
      </c>
      <c r="F87" s="17" t="e">
        <f>SUM(F88,F89,,F91,F92)</f>
        <v>#REF!</v>
      </c>
      <c r="G87" s="433">
        <f t="shared" si="2"/>
        <v>100</v>
      </c>
      <c r="J87" s="39"/>
      <c r="K87" s="39"/>
      <c r="L87" s="40"/>
      <c r="M87" s="40"/>
      <c r="N87" s="40"/>
      <c r="O87" s="40"/>
      <c r="P87" s="40"/>
      <c r="Q87" s="40"/>
    </row>
    <row r="88" spans="1:17" s="18" customFormat="1" ht="11.25">
      <c r="A88" s="393">
        <v>381</v>
      </c>
      <c r="B88" s="18" t="s">
        <v>59</v>
      </c>
      <c r="C88" s="242">
        <f>SUM('POSEBNI DIO'!F206,'POSEBNI DIO'!F336,'POSEBNI DIO'!F347,'POSEBNI DIO'!F517,'POSEBNI DIO'!F528,'POSEBNI DIO'!F535,'POSEBNI DIO'!F544,'POSEBNI DIO'!F576,'POSEBNI DIO'!F580,'POSEBNI DIO'!F584,'POSEBNI DIO'!F588,'POSEBNI DIO'!F592,'POSEBNI DIO'!F596,'POSEBNI DIO'!F277)</f>
        <v>649000</v>
      </c>
      <c r="D88" s="129">
        <f>SUM('POSEBNI DIO'!G206,'POSEBNI DIO'!G336,'POSEBNI DIO'!G347,'POSEBNI DIO'!G517,'POSEBNI DIO'!G528,'POSEBNI DIO'!G535,'POSEBNI DIO'!G544,'POSEBNI DIO'!G576,'POSEBNI DIO'!G580,'POSEBNI DIO'!G584,'POSEBNI DIO'!G588,'POSEBNI DIO'!G592,'POSEBNI DIO'!G596,'POSEBNI DIO'!G277)</f>
        <v>649000</v>
      </c>
      <c r="E88" s="242" t="e">
        <f>SUM('POSEBNI DIO'!H206,'POSEBNI DIO'!H336,'POSEBNI DIO'!H347,'POSEBNI DIO'!H517,'POSEBNI DIO'!H528,'POSEBNI DIO'!H535,'POSEBNI DIO'!H544,'POSEBNI DIO'!H576,'POSEBNI DIO'!H580,'POSEBNI DIO'!H584,'POSEBNI DIO'!H588,'POSEBNI DIO'!H592,'POSEBNI DIO'!H596,'POSEBNI DIO'!H277)</f>
        <v>#REF!</v>
      </c>
      <c r="F88" s="242" t="e">
        <f>SUM('POSEBNI DIO'!I206,'POSEBNI DIO'!I336,'POSEBNI DIO'!I347,'POSEBNI DIO'!I517,'POSEBNI DIO'!I528,'POSEBNI DIO'!I535,'POSEBNI DIO'!I544,'POSEBNI DIO'!I576,'POSEBNI DIO'!I580,'POSEBNI DIO'!I584,'POSEBNI DIO'!I588,'POSEBNI DIO'!I592,'POSEBNI DIO'!I596,'POSEBNI DIO'!I277)</f>
        <v>#REF!</v>
      </c>
      <c r="G88" s="445">
        <f t="shared" si="2"/>
        <v>100</v>
      </c>
      <c r="J88" s="115"/>
      <c r="K88" s="115"/>
      <c r="L88" s="114"/>
      <c r="M88" s="114"/>
      <c r="N88" s="44"/>
      <c r="O88" s="44"/>
      <c r="P88" s="44"/>
      <c r="Q88" s="44"/>
    </row>
    <row r="89" spans="1:9" s="18" customFormat="1" ht="11.25">
      <c r="A89" s="393">
        <v>382</v>
      </c>
      <c r="B89" s="18" t="s">
        <v>214</v>
      </c>
      <c r="C89" s="242"/>
      <c r="D89" s="129"/>
      <c r="E89" s="242"/>
      <c r="F89" s="242"/>
      <c r="G89" s="445" t="e">
        <f t="shared" si="2"/>
        <v>#DIV/0!</v>
      </c>
      <c r="I89" s="18" t="s">
        <v>287</v>
      </c>
    </row>
    <row r="90" spans="1:7" s="18" customFormat="1" ht="11.25">
      <c r="A90" s="393">
        <v>383</v>
      </c>
      <c r="B90" s="18" t="s">
        <v>308</v>
      </c>
      <c r="C90" s="242">
        <f>SUM('POSEBNI DIO'!F328)</f>
        <v>0</v>
      </c>
      <c r="D90" s="129">
        <f>SUM('POSEBNI DIO'!G328)</f>
        <v>0</v>
      </c>
      <c r="E90" s="242"/>
      <c r="F90" s="242"/>
      <c r="G90" s="445" t="e">
        <f t="shared" si="2"/>
        <v>#DIV/0!</v>
      </c>
    </row>
    <row r="91" spans="1:7" s="18" customFormat="1" ht="11.25">
      <c r="A91" s="393">
        <v>385</v>
      </c>
      <c r="B91" s="18" t="s">
        <v>57</v>
      </c>
      <c r="C91" s="242">
        <f>SUM('POSEBNI DIO'!F197)</f>
        <v>10000</v>
      </c>
      <c r="D91" s="129">
        <f>SUM('POSEBNI DIO'!G197)</f>
        <v>10000</v>
      </c>
      <c r="E91" s="242">
        <f>SUM('POSEBNI DIO'!H197)</f>
        <v>0</v>
      </c>
      <c r="F91" s="242">
        <f>SUM('POSEBNI DIO'!I197)</f>
        <v>0</v>
      </c>
      <c r="G91" s="445">
        <f t="shared" si="2"/>
        <v>100</v>
      </c>
    </row>
    <row r="92" spans="1:7" s="18" customFormat="1" ht="11.25">
      <c r="A92" s="393">
        <v>386</v>
      </c>
      <c r="B92" s="18" t="s">
        <v>214</v>
      </c>
      <c r="C92" s="242">
        <f>SUM('POSEBNI DIO'!F429,'POSEBNI DIO'!F447,'POSEBNI DIO'!F201,'POSEBNI DIO'!F421)</f>
        <v>222000</v>
      </c>
      <c r="D92" s="129">
        <f>SUM('POSEBNI DIO'!G429,'POSEBNI DIO'!G447,'POSEBNI DIO'!G201,'POSEBNI DIO'!G421)</f>
        <v>222000</v>
      </c>
      <c r="E92" s="242" t="e">
        <f>SUM('POSEBNI DIO'!H429,'POSEBNI DIO'!H447,'POSEBNI DIO'!H201,'POSEBNI DIO'!H421)</f>
        <v>#REF!</v>
      </c>
      <c r="F92" s="242" t="e">
        <f>SUM('POSEBNI DIO'!I429,'POSEBNI DIO'!I447,'POSEBNI DIO'!I201,'POSEBNI DIO'!I421)</f>
        <v>#REF!</v>
      </c>
      <c r="G92" s="445">
        <f t="shared" si="2"/>
        <v>100</v>
      </c>
    </row>
    <row r="93" spans="1:7" ht="22.5">
      <c r="A93" s="398">
        <v>4</v>
      </c>
      <c r="B93" s="354" t="s">
        <v>11</v>
      </c>
      <c r="C93" s="399">
        <f>SUM(C94,C97,C102)</f>
        <v>5348600</v>
      </c>
      <c r="D93" s="399">
        <f>SUM(D94,D97,D102)</f>
        <v>5348600</v>
      </c>
      <c r="E93" s="399" t="e">
        <f>SUM(E94,E97,E102)</f>
        <v>#REF!</v>
      </c>
      <c r="F93" s="399" t="e">
        <f>SUM(F94,F97,F102)</f>
        <v>#REF!</v>
      </c>
      <c r="G93" s="448">
        <f t="shared" si="2"/>
        <v>100</v>
      </c>
    </row>
    <row r="94" spans="1:7" s="16" customFormat="1" ht="22.5">
      <c r="A94" s="379">
        <v>41</v>
      </c>
      <c r="B94" s="16" t="s">
        <v>215</v>
      </c>
      <c r="C94" s="394">
        <f>SUM(C95,C96)</f>
        <v>2990000</v>
      </c>
      <c r="D94" s="71">
        <f>SUM(D95,D96)</f>
        <v>2990000</v>
      </c>
      <c r="E94" s="381">
        <v>0</v>
      </c>
      <c r="F94" s="381">
        <v>180000</v>
      </c>
      <c r="G94" s="433">
        <f t="shared" si="2"/>
        <v>100</v>
      </c>
    </row>
    <row r="95" spans="1:7" s="18" customFormat="1" ht="11.25">
      <c r="A95" s="395">
        <v>411</v>
      </c>
      <c r="B95" s="18" t="s">
        <v>60</v>
      </c>
      <c r="C95" s="396">
        <f>SUM('POSEBNI DIO'!F303,'POSEBNI DIO'!F253)</f>
        <v>30000</v>
      </c>
      <c r="D95" s="406">
        <f>SUM('POSEBNI DIO'!G303,'POSEBNI DIO'!G253)</f>
        <v>30000</v>
      </c>
      <c r="E95" s="396" t="e">
        <f>SUM('POSEBNI DIO'!H303,'POSEBNI DIO'!H253)</f>
        <v>#REF!</v>
      </c>
      <c r="F95" s="396" t="e">
        <f>SUM('POSEBNI DIO'!I303,'POSEBNI DIO'!I253)</f>
        <v>#REF!</v>
      </c>
      <c r="G95" s="433">
        <f t="shared" si="2"/>
        <v>100</v>
      </c>
    </row>
    <row r="96" spans="1:7" s="18" customFormat="1" ht="11.25">
      <c r="A96" s="395">
        <v>412</v>
      </c>
      <c r="B96" s="18" t="s">
        <v>342</v>
      </c>
      <c r="C96" s="396">
        <f>SUM('POSEBNI DIO'!F480,'POSEBNI DIO'!F290,'POSEBNI DIO'!F494)</f>
        <v>2960000</v>
      </c>
      <c r="D96" s="405">
        <f>SUM('POSEBNI DIO'!G480,'POSEBNI DIO'!G290,'POSEBNI DIO'!G494)</f>
        <v>2960000</v>
      </c>
      <c r="E96" s="396">
        <f>SUM('POSEBNI DIO'!H480)</f>
        <v>0</v>
      </c>
      <c r="F96" s="396">
        <f>SUM('POSEBNI DIO'!I480)</f>
        <v>0</v>
      </c>
      <c r="G96" s="433">
        <f t="shared" si="2"/>
        <v>100</v>
      </c>
    </row>
    <row r="97" spans="1:17" s="16" customFormat="1" ht="22.5">
      <c r="A97" s="379">
        <v>42</v>
      </c>
      <c r="B97" s="16" t="s">
        <v>12</v>
      </c>
      <c r="C97" s="394">
        <f>SUM(C98,C99,C101,C100)</f>
        <v>2358600</v>
      </c>
      <c r="D97" s="131">
        <f>SUM(D98,D99,D101,D100)</f>
        <v>2358600</v>
      </c>
      <c r="E97" s="394" t="e">
        <f>SUM(E98,E99,E101,)</f>
        <v>#REF!</v>
      </c>
      <c r="F97" s="394" t="e">
        <f>SUM(F98,F99,F101,)</f>
        <v>#REF!</v>
      </c>
      <c r="G97" s="433">
        <f t="shared" si="2"/>
        <v>100</v>
      </c>
      <c r="M97" s="110"/>
      <c r="N97" s="110"/>
      <c r="O97" s="110"/>
      <c r="P97" s="110"/>
      <c r="Q97" s="110"/>
    </row>
    <row r="98" spans="1:17" s="18" customFormat="1" ht="11.25">
      <c r="A98" s="393">
        <v>421</v>
      </c>
      <c r="B98" s="18" t="s">
        <v>62</v>
      </c>
      <c r="C98" s="242">
        <f>SUM('POSEBNI DIO'!F260,'POSEBNI DIO'!F384,'POSEBNI DIO'!F396,'POSEBNI DIO'!F424,'POSEBNI DIO'!F433,'POSEBNI DIO'!F437)</f>
        <v>1830000</v>
      </c>
      <c r="D98" s="129">
        <f>SUM('POSEBNI DIO'!G260,'POSEBNI DIO'!G384,'POSEBNI DIO'!G396,'POSEBNI DIO'!G424,'POSEBNI DIO'!G433,'POSEBNI DIO'!G437)</f>
        <v>1830000</v>
      </c>
      <c r="E98" s="242" t="e">
        <f>SUM('POSEBNI DIO'!H260,'POSEBNI DIO'!H384,#REF!,'POSEBNI DIO'!H396,'POSEBNI DIO'!H424,'POSEBNI DIO'!H433)</f>
        <v>#REF!</v>
      </c>
      <c r="F98" s="242" t="e">
        <f>SUM('POSEBNI DIO'!I260,'POSEBNI DIO'!I384,#REF!,'POSEBNI DIO'!I396,'POSEBNI DIO'!I424,'POSEBNI DIO'!I433)</f>
        <v>#REF!</v>
      </c>
      <c r="G98" s="445">
        <f t="shared" si="2"/>
        <v>100</v>
      </c>
      <c r="J98" s="62"/>
      <c r="K98" s="62"/>
      <c r="L98" s="62"/>
      <c r="M98" s="62"/>
      <c r="N98" s="143"/>
      <c r="O98" s="143"/>
      <c r="P98" s="143"/>
      <c r="Q98" s="143"/>
    </row>
    <row r="99" spans="1:17" s="18" customFormat="1" ht="11.25">
      <c r="A99" s="393">
        <v>422</v>
      </c>
      <c r="B99" s="18" t="s">
        <v>50</v>
      </c>
      <c r="C99" s="242">
        <f>SUM('POSEBNI DIO'!F241,'POSEBNI DIO'!F249,'POSEBNI DIO'!F255,'POSEBNI DIO'!F375,'POSEBNI DIO'!F397,'POSEBNI DIO'!F451,'POSEBNI DIO'!F482)</f>
        <v>472200</v>
      </c>
      <c r="D99" s="129">
        <f>SUM('POSEBNI DIO'!G241,'POSEBNI DIO'!G249,'POSEBNI DIO'!G255,'POSEBNI DIO'!G375,'POSEBNI DIO'!G397,'POSEBNI DIO'!G451,'POSEBNI DIO'!G482)</f>
        <v>472200</v>
      </c>
      <c r="E99" s="242" t="e">
        <f>SUM('POSEBNI DIO'!H239,'POSEBNI DIO'!H249,'POSEBNI DIO'!H255,'POSEBNI DIO'!H375,'POSEBNI DIO'!H397,'POSEBNI DIO'!H451)</f>
        <v>#REF!</v>
      </c>
      <c r="F99" s="242" t="e">
        <f>SUM('POSEBNI DIO'!I239,'POSEBNI DIO'!I249,'POSEBNI DIO'!I255,'POSEBNI DIO'!I375,'POSEBNI DIO'!I397,'POSEBNI DIO'!I451)</f>
        <v>#REF!</v>
      </c>
      <c r="G99" s="445">
        <f t="shared" si="2"/>
        <v>100</v>
      </c>
      <c r="M99" s="143"/>
      <c r="N99" s="143"/>
      <c r="O99" s="143"/>
      <c r="P99" s="143"/>
      <c r="Q99" s="143"/>
    </row>
    <row r="100" spans="1:17" s="18" customFormat="1" ht="11.25">
      <c r="A100" s="393">
        <v>423</v>
      </c>
      <c r="B100" s="18" t="s">
        <v>401</v>
      </c>
      <c r="C100" s="242">
        <f>SUM('POSEBNI DIO'!F376,'POSEBNI DIO'!F567)</f>
        <v>8400</v>
      </c>
      <c r="D100" s="129">
        <f>SUM('POSEBNI DIO'!G376,'POSEBNI DIO'!G567)</f>
        <v>8400</v>
      </c>
      <c r="E100" s="242"/>
      <c r="F100" s="242"/>
      <c r="G100" s="445"/>
      <c r="M100" s="143"/>
      <c r="N100" s="143"/>
      <c r="O100" s="143"/>
      <c r="P100" s="143"/>
      <c r="Q100" s="143"/>
    </row>
    <row r="101" spans="1:17" s="18" customFormat="1" ht="11.25">
      <c r="A101" s="393">
        <v>426</v>
      </c>
      <c r="B101" s="18" t="s">
        <v>58</v>
      </c>
      <c r="C101" s="242">
        <f>SUM('POSEBNI DIO'!F256,'POSEBNI DIO'!F264)</f>
        <v>48000</v>
      </c>
      <c r="D101" s="129">
        <f>SUM('POSEBNI DIO'!G256,'POSEBNI DIO'!G264)</f>
        <v>48000</v>
      </c>
      <c r="E101" s="242" t="e">
        <f>SUM('POSEBNI DIO'!H256,)</f>
        <v>#REF!</v>
      </c>
      <c r="F101" s="242" t="e">
        <f>SUM('POSEBNI DIO'!I256,)</f>
        <v>#REF!</v>
      </c>
      <c r="G101" s="445">
        <f>+D101/C101*100</f>
        <v>100</v>
      </c>
      <c r="M101" s="143"/>
      <c r="N101" s="143"/>
      <c r="O101" s="143"/>
      <c r="P101" s="143"/>
      <c r="Q101" s="143"/>
    </row>
    <row r="102" spans="1:17" s="18" customFormat="1" ht="11.25">
      <c r="A102" s="378">
        <v>45</v>
      </c>
      <c r="B102" s="16" t="s">
        <v>469</v>
      </c>
      <c r="C102" s="55">
        <f>SUM(C103)</f>
        <v>0</v>
      </c>
      <c r="D102" s="130">
        <f>SUM(D103)</f>
        <v>0</v>
      </c>
      <c r="E102" s="55"/>
      <c r="F102" s="55"/>
      <c r="G102" s="445" t="e">
        <f>+D102/C102*100</f>
        <v>#DIV/0!</v>
      </c>
      <c r="M102" s="143"/>
      <c r="N102" s="143"/>
      <c r="O102" s="143"/>
      <c r="P102" s="143"/>
      <c r="Q102" s="143"/>
    </row>
    <row r="103" spans="1:17" s="18" customFormat="1" ht="11.25">
      <c r="A103" s="393">
        <v>451</v>
      </c>
      <c r="B103" s="18" t="s">
        <v>468</v>
      </c>
      <c r="C103" s="242">
        <f>SUM('POSEBNI DIO'!F398)</f>
        <v>0</v>
      </c>
      <c r="D103" s="129">
        <f>SUM('POSEBNI DIO'!G398)</f>
        <v>0</v>
      </c>
      <c r="E103" s="242"/>
      <c r="F103" s="242"/>
      <c r="G103" s="445" t="e">
        <f>+D103/C103*100</f>
        <v>#DIV/0!</v>
      </c>
      <c r="M103" s="143"/>
      <c r="N103" s="143"/>
      <c r="O103" s="143"/>
      <c r="P103" s="143"/>
      <c r="Q103" s="143"/>
    </row>
    <row r="104" spans="1:17" ht="12.75">
      <c r="A104" s="377" t="s">
        <v>182</v>
      </c>
      <c r="B104" s="51"/>
      <c r="C104" s="139" t="s">
        <v>216</v>
      </c>
      <c r="D104" s="48"/>
      <c r="E104" s="48"/>
      <c r="F104" s="48"/>
      <c r="G104" s="449"/>
      <c r="M104" s="29"/>
      <c r="N104" s="29"/>
      <c r="O104" s="29"/>
      <c r="P104" s="29"/>
      <c r="Q104" s="29"/>
    </row>
    <row r="105" spans="1:17" ht="22.5">
      <c r="A105" s="398">
        <v>8</v>
      </c>
      <c r="B105" s="407" t="s">
        <v>183</v>
      </c>
      <c r="C105" s="399">
        <f>SUM(C106)</f>
        <v>0</v>
      </c>
      <c r="D105" s="66">
        <f>SUM(D106)</f>
        <v>0</v>
      </c>
      <c r="E105" s="399">
        <v>0</v>
      </c>
      <c r="F105" s="399">
        <v>20700</v>
      </c>
      <c r="G105" s="444" t="e">
        <f>+D105/C105*100</f>
        <v>#DIV/0!</v>
      </c>
      <c r="M105" s="29"/>
      <c r="N105" s="29"/>
      <c r="O105" s="29"/>
      <c r="P105" s="29"/>
      <c r="Q105" s="29"/>
    </row>
    <row r="106" spans="1:17" s="45" customFormat="1" ht="11.25">
      <c r="A106" s="408">
        <v>81</v>
      </c>
      <c r="B106" s="318" t="s">
        <v>217</v>
      </c>
      <c r="C106" s="319">
        <f>SUM(C107)</f>
        <v>0</v>
      </c>
      <c r="D106" s="57">
        <f>SUM(D107)</f>
        <v>0</v>
      </c>
      <c r="E106" s="319"/>
      <c r="F106" s="319"/>
      <c r="G106" s="438" t="e">
        <f>+D106/C106*100</f>
        <v>#DIV/0!</v>
      </c>
      <c r="H106" s="10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s="45" customFormat="1" ht="11.25">
      <c r="A107" s="409">
        <v>813</v>
      </c>
      <c r="B107" s="323" t="s">
        <v>218</v>
      </c>
      <c r="C107" s="47"/>
      <c r="D107" s="58">
        <v>0</v>
      </c>
      <c r="E107" s="410"/>
      <c r="F107" s="410"/>
      <c r="G107" s="445" t="e">
        <f>+D107/C107*100</f>
        <v>#DIV/0!</v>
      </c>
      <c r="H107" s="10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382"/>
      <c r="D108" s="128"/>
      <c r="G108" s="438"/>
      <c r="M108" s="29"/>
      <c r="N108" s="29"/>
      <c r="O108" s="29"/>
      <c r="P108" s="29"/>
      <c r="Q108" s="29"/>
    </row>
    <row r="109" spans="1:7" ht="12.75">
      <c r="A109" s="382"/>
      <c r="C109" s="11" t="s">
        <v>216</v>
      </c>
      <c r="D109" s="128"/>
      <c r="G109" s="438"/>
    </row>
    <row r="110" spans="1:7" ht="12.75">
      <c r="A110" s="403">
        <v>9</v>
      </c>
      <c r="B110" s="219" t="s">
        <v>185</v>
      </c>
      <c r="C110" s="411">
        <f>SUM(C111)</f>
        <v>1606100</v>
      </c>
      <c r="D110" s="65">
        <f>SUM(D111)</f>
        <v>1606100</v>
      </c>
      <c r="E110" s="220">
        <v>0</v>
      </c>
      <c r="F110" s="220">
        <v>-3534883.2</v>
      </c>
      <c r="G110" s="444">
        <f>+D110/C110*100</f>
        <v>100</v>
      </c>
    </row>
    <row r="111" spans="1:7" s="16" customFormat="1" ht="11.25">
      <c r="A111" s="378">
        <v>92</v>
      </c>
      <c r="B111" s="16" t="s">
        <v>219</v>
      </c>
      <c r="C111" s="412">
        <f>SUM(C112)</f>
        <v>1606100</v>
      </c>
      <c r="D111" s="49">
        <f>SUM(D112)</f>
        <v>1606100</v>
      </c>
      <c r="E111" s="9">
        <v>0</v>
      </c>
      <c r="F111" s="9">
        <v>-3534883.2</v>
      </c>
      <c r="G111" s="438">
        <f>+D111/C111*100</f>
        <v>100</v>
      </c>
    </row>
    <row r="112" spans="1:7" s="18" customFormat="1" ht="12" thickBot="1">
      <c r="A112" s="413">
        <v>922</v>
      </c>
      <c r="B112" s="147" t="s">
        <v>220</v>
      </c>
      <c r="C112" s="148">
        <v>1606100</v>
      </c>
      <c r="D112" s="149">
        <v>1606100</v>
      </c>
      <c r="E112" s="150">
        <v>0</v>
      </c>
      <c r="F112" s="150">
        <v>-3534883.2</v>
      </c>
      <c r="G112" s="450">
        <f>+D112/C112*100</f>
        <v>100</v>
      </c>
    </row>
    <row r="113" spans="1:7" s="16" customFormat="1" ht="11.25">
      <c r="A113" s="15"/>
      <c r="C113" s="64"/>
      <c r="D113" s="55"/>
      <c r="E113" s="9"/>
      <c r="F113" s="9"/>
      <c r="G113" s="9"/>
    </row>
    <row r="114" spans="1:7" s="16" customFormat="1" ht="11.25">
      <c r="A114" s="15"/>
      <c r="C114" s="64"/>
      <c r="D114" s="55"/>
      <c r="E114" s="9"/>
      <c r="F114" s="9"/>
      <c r="G114" s="9"/>
    </row>
    <row r="115" spans="1:7" s="16" customFormat="1" ht="11.25">
      <c r="A115" s="15"/>
      <c r="C115" s="64"/>
      <c r="D115" s="55"/>
      <c r="E115" s="9"/>
      <c r="F115" s="9"/>
      <c r="G115" s="9"/>
    </row>
    <row r="116" spans="1:7" s="16" customFormat="1" ht="11.25">
      <c r="A116" s="15"/>
      <c r="C116" s="64"/>
      <c r="D116" s="55"/>
      <c r="E116" s="9"/>
      <c r="F116" s="9"/>
      <c r="G116" s="9"/>
    </row>
    <row r="117" ht="12.75">
      <c r="D117" s="47"/>
    </row>
    <row r="118" spans="2:4" ht="12.75">
      <c r="B118" s="12" t="s">
        <v>282</v>
      </c>
      <c r="D118" s="47"/>
    </row>
    <row r="119" spans="2:4" ht="12.75">
      <c r="B119" s="10" t="s">
        <v>283</v>
      </c>
      <c r="D119" s="47"/>
    </row>
    <row r="120" spans="2:4" ht="12.75">
      <c r="B120" s="25" t="s">
        <v>479</v>
      </c>
      <c r="D120" s="47"/>
    </row>
    <row r="121" spans="2:4" ht="12.75">
      <c r="B121" s="10" t="s">
        <v>480</v>
      </c>
      <c r="D121" s="47"/>
    </row>
    <row r="122" spans="2:4" ht="12.75">
      <c r="B122" s="10" t="s">
        <v>481</v>
      </c>
      <c r="D122" s="47"/>
    </row>
    <row r="123" spans="2:4" ht="12.75">
      <c r="B123" s="10" t="s">
        <v>482</v>
      </c>
      <c r="D123" s="47"/>
    </row>
    <row r="124" ht="12.75">
      <c r="D124" s="47"/>
    </row>
    <row r="125" ht="12.75">
      <c r="D125" s="47"/>
    </row>
    <row r="126" spans="2:4" ht="12.75">
      <c r="B126" s="10" t="s">
        <v>523</v>
      </c>
      <c r="D126" s="47"/>
    </row>
    <row r="127" spans="2:4" ht="12.75">
      <c r="B127" s="10" t="s">
        <v>521</v>
      </c>
      <c r="D127" s="47"/>
    </row>
    <row r="128" spans="2:4" ht="12.75">
      <c r="B128" s="10" t="s">
        <v>522</v>
      </c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  <row r="175" ht="12.75">
      <c r="D175" s="47"/>
    </row>
    <row r="176" ht="12.75">
      <c r="D176" s="47"/>
    </row>
    <row r="177" ht="12.75">
      <c r="D177" s="47"/>
    </row>
    <row r="178" ht="12.75">
      <c r="D178" s="47"/>
    </row>
    <row r="179" ht="12.75">
      <c r="D179" s="47"/>
    </row>
    <row r="180" ht="12.75">
      <c r="D180" s="47"/>
    </row>
    <row r="181" ht="12.75">
      <c r="D181" s="47"/>
    </row>
    <row r="182" ht="12.75">
      <c r="D182" s="47"/>
    </row>
    <row r="183" ht="12.75">
      <c r="D183" s="47"/>
    </row>
    <row r="184" ht="12.75">
      <c r="D184" s="47"/>
    </row>
    <row r="185" ht="12.75">
      <c r="D185" s="47"/>
    </row>
    <row r="186" ht="12.75">
      <c r="D186" s="47"/>
    </row>
    <row r="187" ht="12.75">
      <c r="D187" s="47"/>
    </row>
    <row r="188" ht="12.75">
      <c r="D188" s="47"/>
    </row>
    <row r="189" ht="12.75">
      <c r="D189" s="47"/>
    </row>
    <row r="190" ht="12.75">
      <c r="D190" s="47"/>
    </row>
    <row r="191" ht="12.75">
      <c r="D191" s="47"/>
    </row>
    <row r="192" ht="12.75">
      <c r="D192" s="47"/>
    </row>
    <row r="193" ht="12.75">
      <c r="D193" s="47"/>
    </row>
    <row r="194" ht="12.75">
      <c r="D194" s="47"/>
    </row>
    <row r="195" ht="12.75">
      <c r="D195" s="47"/>
    </row>
    <row r="196" ht="12.75">
      <c r="D196" s="47"/>
    </row>
    <row r="197" ht="12.75">
      <c r="D197" s="47"/>
    </row>
    <row r="198" ht="12.75">
      <c r="D198" s="47"/>
    </row>
    <row r="199" ht="12.75">
      <c r="D199" s="47"/>
    </row>
    <row r="200" ht="12.75">
      <c r="D200" s="47"/>
    </row>
    <row r="201" ht="12.75">
      <c r="D201" s="47"/>
    </row>
  </sheetData>
  <sheetProtection/>
  <mergeCells count="1">
    <mergeCell ref="B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8"/>
  <sheetViews>
    <sheetView zoomScalePageLayoutView="0" workbookViewId="0" topLeftCell="A2">
      <selection activeCell="G168" sqref="G168"/>
    </sheetView>
  </sheetViews>
  <sheetFormatPr defaultColWidth="9.140625" defaultRowHeight="12.75"/>
  <cols>
    <col min="1" max="1" width="10.7109375" style="30" bestFit="1" customWidth="1"/>
    <col min="2" max="2" width="6.7109375" style="32" customWidth="1"/>
    <col min="3" max="3" width="6.7109375" style="1" customWidth="1"/>
    <col min="4" max="4" width="10.140625" style="0" customWidth="1"/>
    <col min="5" max="5" width="35.8515625" style="0" customWidth="1"/>
    <col min="6" max="6" width="10.7109375" style="98" customWidth="1"/>
    <col min="7" max="7" width="9.7109375" style="89" customWidth="1"/>
    <col min="8" max="8" width="10.57421875" style="77" hidden="1" customWidth="1"/>
    <col min="9" max="9" width="10.140625" style="77" hidden="1" customWidth="1"/>
    <col min="10" max="10" width="6.00390625" style="101" customWidth="1"/>
  </cols>
  <sheetData>
    <row r="1" spans="1:10" s="1" customFormat="1" ht="12.75">
      <c r="A1" s="30"/>
      <c r="B1" s="32"/>
      <c r="F1" s="12"/>
      <c r="G1" s="78"/>
      <c r="H1" s="72"/>
      <c r="I1" s="72"/>
      <c r="J1" s="27"/>
    </row>
    <row r="2" spans="1:10" s="1" customFormat="1" ht="12.75">
      <c r="A2" s="30"/>
      <c r="B2" s="12" t="s">
        <v>31</v>
      </c>
      <c r="C2" s="12" t="s">
        <v>23</v>
      </c>
      <c r="D2" s="12"/>
      <c r="E2" s="12"/>
      <c r="F2" s="12"/>
      <c r="G2" s="78"/>
      <c r="H2" s="72"/>
      <c r="I2" s="72"/>
      <c r="J2" s="27"/>
    </row>
    <row r="3" spans="1:10" s="1" customFormat="1" ht="12.75">
      <c r="A3" s="30"/>
      <c r="B3" s="12"/>
      <c r="C3" s="12"/>
      <c r="D3" s="12"/>
      <c r="E3" s="12"/>
      <c r="F3" s="12"/>
      <c r="G3" s="78"/>
      <c r="H3" s="72"/>
      <c r="I3" s="72"/>
      <c r="J3" s="27"/>
    </row>
    <row r="4" spans="1:10" s="1" customFormat="1" ht="12.75">
      <c r="A4" s="30"/>
      <c r="B4" s="32"/>
      <c r="D4" s="12"/>
      <c r="E4" s="12"/>
      <c r="F4" s="12"/>
      <c r="G4" s="78"/>
      <c r="H4" s="72"/>
      <c r="I4" s="72"/>
      <c r="J4" s="27"/>
    </row>
    <row r="5" spans="1:10" s="1" customFormat="1" ht="15.75">
      <c r="A5" s="30"/>
      <c r="B5" s="20" t="s">
        <v>518</v>
      </c>
      <c r="D5" s="12"/>
      <c r="E5" s="12"/>
      <c r="F5" s="12"/>
      <c r="G5" s="78"/>
      <c r="H5" s="72"/>
      <c r="I5" s="72"/>
      <c r="J5" s="27"/>
    </row>
    <row r="6" spans="1:10" s="1" customFormat="1" ht="12.75">
      <c r="A6" s="30"/>
      <c r="B6" s="32"/>
      <c r="D6" s="12"/>
      <c r="E6" s="12"/>
      <c r="F6" s="12"/>
      <c r="G6" s="78"/>
      <c r="H6" s="72"/>
      <c r="I6" s="72"/>
      <c r="J6" s="27"/>
    </row>
    <row r="7" spans="1:10" s="1" customFormat="1" ht="12.75">
      <c r="A7" s="30"/>
      <c r="B7" s="32"/>
      <c r="D7" s="12"/>
      <c r="E7" s="12"/>
      <c r="F7" s="12"/>
      <c r="G7" s="78"/>
      <c r="H7" s="72"/>
      <c r="I7" s="72"/>
      <c r="J7" s="27"/>
    </row>
    <row r="8" spans="1:10" s="1" customFormat="1" ht="12.75">
      <c r="A8" s="30"/>
      <c r="B8" s="32"/>
      <c r="D8" s="12"/>
      <c r="F8" s="12"/>
      <c r="G8" s="78"/>
      <c r="H8" s="72"/>
      <c r="I8" s="72"/>
      <c r="J8" s="27"/>
    </row>
    <row r="9" spans="1:10" s="1" customFormat="1" ht="15.75">
      <c r="A9" s="119" t="s">
        <v>403</v>
      </c>
      <c r="B9" s="20" t="s">
        <v>34</v>
      </c>
      <c r="D9" s="12"/>
      <c r="F9" s="12"/>
      <c r="G9" s="78"/>
      <c r="H9" s="72"/>
      <c r="I9" s="72"/>
      <c r="J9" s="27"/>
    </row>
    <row r="10" spans="1:10" s="1" customFormat="1" ht="15.75">
      <c r="A10" s="30"/>
      <c r="B10" s="20"/>
      <c r="D10" s="12"/>
      <c r="F10" s="12"/>
      <c r="G10" s="78"/>
      <c r="H10" s="72"/>
      <c r="I10" s="72"/>
      <c r="J10" s="27"/>
    </row>
    <row r="11" spans="1:10" s="1" customFormat="1" ht="15.75">
      <c r="A11" s="119" t="s">
        <v>404</v>
      </c>
      <c r="B11" s="20" t="s">
        <v>405</v>
      </c>
      <c r="D11" s="12"/>
      <c r="F11" s="12"/>
      <c r="G11" s="78"/>
      <c r="H11" s="72"/>
      <c r="I11" s="72"/>
      <c r="J11" s="27"/>
    </row>
    <row r="12" spans="1:10" s="1" customFormat="1" ht="16.5" thickBot="1">
      <c r="A12" s="30"/>
      <c r="B12" s="20"/>
      <c r="D12" s="12"/>
      <c r="F12" s="12"/>
      <c r="G12" s="78"/>
      <c r="H12" s="72"/>
      <c r="I12" s="72"/>
      <c r="J12" s="27"/>
    </row>
    <row r="13" spans="1:10" s="120" customFormat="1" ht="23.25" thickBot="1">
      <c r="A13" s="151" t="s">
        <v>406</v>
      </c>
      <c r="B13" s="152"/>
      <c r="C13" s="153"/>
      <c r="D13" s="154"/>
      <c r="E13" s="155" t="s">
        <v>407</v>
      </c>
      <c r="F13" s="156" t="s">
        <v>527</v>
      </c>
      <c r="G13" s="414" t="s">
        <v>510</v>
      </c>
      <c r="H13" s="156"/>
      <c r="I13" s="156"/>
      <c r="J13" s="121"/>
    </row>
    <row r="14" spans="1:10" s="1" customFormat="1" ht="12.75">
      <c r="A14" s="157" t="s">
        <v>408</v>
      </c>
      <c r="B14" s="158" t="s">
        <v>154</v>
      </c>
      <c r="C14" s="159"/>
      <c r="D14" s="160"/>
      <c r="E14" s="161" t="s">
        <v>427</v>
      </c>
      <c r="F14" s="162">
        <f>SUM(F15:F16)</f>
        <v>429300</v>
      </c>
      <c r="G14" s="415">
        <f>SUM(G15:G16)</f>
        <v>429300</v>
      </c>
      <c r="H14" s="162" t="e">
        <f>SUM(H15:H16)</f>
        <v>#REF!</v>
      </c>
      <c r="I14" s="162" t="e">
        <f>SUM(I15:I16)</f>
        <v>#REF!</v>
      </c>
      <c r="J14" s="27"/>
    </row>
    <row r="15" spans="1:10" s="1" customFormat="1" ht="12.75">
      <c r="A15" s="163" t="s">
        <v>409</v>
      </c>
      <c r="B15" s="164"/>
      <c r="C15" s="165" t="s">
        <v>69</v>
      </c>
      <c r="D15" s="166"/>
      <c r="E15" s="167" t="s">
        <v>410</v>
      </c>
      <c r="F15" s="168">
        <f>SUM(F33)</f>
        <v>108000</v>
      </c>
      <c r="G15" s="416">
        <f>SUM(G33)</f>
        <v>108000</v>
      </c>
      <c r="H15" s="168" t="e">
        <f>SUM(H33)</f>
        <v>#REF!</v>
      </c>
      <c r="I15" s="168" t="e">
        <f>SUM(I33)</f>
        <v>#REF!</v>
      </c>
      <c r="J15" s="27"/>
    </row>
    <row r="16" spans="1:10" s="1" customFormat="1" ht="12.75">
      <c r="A16" s="163" t="s">
        <v>409</v>
      </c>
      <c r="B16" s="164"/>
      <c r="C16" s="165" t="s">
        <v>412</v>
      </c>
      <c r="D16" s="166"/>
      <c r="E16" s="167" t="s">
        <v>411</v>
      </c>
      <c r="F16" s="168">
        <f>F39</f>
        <v>321300</v>
      </c>
      <c r="G16" s="416">
        <f>G39</f>
        <v>321300</v>
      </c>
      <c r="H16" s="168" t="e">
        <f>H39</f>
        <v>#REF!</v>
      </c>
      <c r="I16" s="168" t="e">
        <f>I39</f>
        <v>#REF!</v>
      </c>
      <c r="J16" s="27"/>
    </row>
    <row r="17" spans="1:10" s="1" customFormat="1" ht="12.75">
      <c r="A17" s="169" t="s">
        <v>408</v>
      </c>
      <c r="B17" s="170" t="s">
        <v>156</v>
      </c>
      <c r="C17" s="171"/>
      <c r="D17" s="172"/>
      <c r="E17" s="173" t="s">
        <v>428</v>
      </c>
      <c r="F17" s="65">
        <f>SUM(F18:F25)</f>
        <v>12821770</v>
      </c>
      <c r="G17" s="417">
        <f>SUM(G18:G25)</f>
        <v>12821770</v>
      </c>
      <c r="H17" s="65" t="e">
        <f>SUM(H18:H25)</f>
        <v>#REF!</v>
      </c>
      <c r="I17" s="65" t="e">
        <f>SUM(I18:I25)</f>
        <v>#REF!</v>
      </c>
      <c r="J17" s="27"/>
    </row>
    <row r="18" spans="1:10" s="1" customFormat="1" ht="12.75">
      <c r="A18" s="163" t="s">
        <v>409</v>
      </c>
      <c r="B18" s="174"/>
      <c r="C18" s="165" t="s">
        <v>69</v>
      </c>
      <c r="D18" s="166"/>
      <c r="E18" s="167" t="s">
        <v>413</v>
      </c>
      <c r="F18" s="175">
        <f>F53</f>
        <v>1522600</v>
      </c>
      <c r="G18" s="418">
        <f>G53</f>
        <v>1522600</v>
      </c>
      <c r="H18" s="175">
        <f>H53</f>
        <v>0</v>
      </c>
      <c r="I18" s="175">
        <f>I53</f>
        <v>0</v>
      </c>
      <c r="J18" s="27"/>
    </row>
    <row r="19" spans="1:10" s="1" customFormat="1" ht="12.75">
      <c r="A19" s="163" t="s">
        <v>409</v>
      </c>
      <c r="B19" s="174"/>
      <c r="C19" s="165" t="s">
        <v>412</v>
      </c>
      <c r="D19" s="166"/>
      <c r="E19" s="167" t="s">
        <v>417</v>
      </c>
      <c r="F19" s="175">
        <f>F76</f>
        <v>783000</v>
      </c>
      <c r="G19" s="418">
        <f>G76</f>
        <v>783000</v>
      </c>
      <c r="H19" s="175">
        <f>H76</f>
        <v>0</v>
      </c>
      <c r="I19" s="175">
        <f>I76</f>
        <v>0</v>
      </c>
      <c r="J19" s="27"/>
    </row>
    <row r="20" spans="1:10" s="1" customFormat="1" ht="12.75">
      <c r="A20" s="163" t="s">
        <v>409</v>
      </c>
      <c r="B20" s="174"/>
      <c r="C20" s="165" t="s">
        <v>71</v>
      </c>
      <c r="D20" s="166"/>
      <c r="E20" s="167" t="s">
        <v>418</v>
      </c>
      <c r="F20" s="175">
        <f>F87</f>
        <v>554000</v>
      </c>
      <c r="G20" s="418">
        <f>G87</f>
        <v>554000</v>
      </c>
      <c r="H20" s="175">
        <f>H87</f>
        <v>0</v>
      </c>
      <c r="I20" s="175">
        <f>I87</f>
        <v>0</v>
      </c>
      <c r="J20" s="27"/>
    </row>
    <row r="21" spans="1:10" s="1" customFormat="1" ht="12.75">
      <c r="A21" s="163" t="s">
        <v>409</v>
      </c>
      <c r="B21" s="174"/>
      <c r="C21" s="165" t="s">
        <v>73</v>
      </c>
      <c r="D21" s="166"/>
      <c r="E21" s="167" t="s">
        <v>419</v>
      </c>
      <c r="F21" s="175">
        <f>F101</f>
        <v>4225000</v>
      </c>
      <c r="G21" s="418">
        <f>G101</f>
        <v>4225000</v>
      </c>
      <c r="H21" s="175" t="e">
        <f>H101</f>
        <v>#REF!</v>
      </c>
      <c r="I21" s="175" t="e">
        <f>I101</f>
        <v>#REF!</v>
      </c>
      <c r="J21" s="27"/>
    </row>
    <row r="22" spans="1:10" s="1" customFormat="1" ht="12.75">
      <c r="A22" s="163" t="s">
        <v>409</v>
      </c>
      <c r="B22" s="174"/>
      <c r="C22" s="165" t="s">
        <v>414</v>
      </c>
      <c r="D22" s="166"/>
      <c r="E22" s="167" t="s">
        <v>420</v>
      </c>
      <c r="F22" s="175">
        <f>F120</f>
        <v>3822500</v>
      </c>
      <c r="G22" s="418">
        <f>G120</f>
        <v>3822500</v>
      </c>
      <c r="H22" s="175">
        <f>H120</f>
        <v>0</v>
      </c>
      <c r="I22" s="175">
        <f>I120</f>
        <v>0</v>
      </c>
      <c r="J22" s="27"/>
    </row>
    <row r="23" spans="1:10" s="1" customFormat="1" ht="12.75">
      <c r="A23" s="163" t="s">
        <v>409</v>
      </c>
      <c r="B23" s="174"/>
      <c r="C23" s="165" t="s">
        <v>415</v>
      </c>
      <c r="D23" s="166"/>
      <c r="E23" s="167" t="s">
        <v>421</v>
      </c>
      <c r="F23" s="175">
        <f>F132</f>
        <v>331700</v>
      </c>
      <c r="G23" s="418">
        <f>G132</f>
        <v>331700</v>
      </c>
      <c r="H23" s="175" t="e">
        <f>H132</f>
        <v>#REF!</v>
      </c>
      <c r="I23" s="175" t="e">
        <f>I132</f>
        <v>#REF!</v>
      </c>
      <c r="J23" s="27"/>
    </row>
    <row r="24" spans="1:10" s="1" customFormat="1" ht="12.75">
      <c r="A24" s="163" t="s">
        <v>409</v>
      </c>
      <c r="B24" s="174"/>
      <c r="C24" s="165" t="s">
        <v>416</v>
      </c>
      <c r="D24" s="166"/>
      <c r="E24" s="167" t="s">
        <v>422</v>
      </c>
      <c r="F24" s="175">
        <f>F140</f>
        <v>205000</v>
      </c>
      <c r="G24" s="418">
        <f>G140</f>
        <v>205000</v>
      </c>
      <c r="H24" s="175">
        <f>H140</f>
        <v>0</v>
      </c>
      <c r="I24" s="175">
        <f>I140</f>
        <v>0</v>
      </c>
      <c r="J24" s="27"/>
    </row>
    <row r="25" spans="1:10" s="1" customFormat="1" ht="12.75">
      <c r="A25" s="163" t="s">
        <v>409</v>
      </c>
      <c r="B25" s="174"/>
      <c r="C25" s="165" t="s">
        <v>88</v>
      </c>
      <c r="D25" s="166"/>
      <c r="E25" s="167" t="s">
        <v>423</v>
      </c>
      <c r="F25" s="175">
        <f>F143</f>
        <v>1377970</v>
      </c>
      <c r="G25" s="418">
        <f>G143</f>
        <v>1377970</v>
      </c>
      <c r="H25" s="175">
        <f>H143</f>
        <v>0</v>
      </c>
      <c r="I25" s="175">
        <f>I143</f>
        <v>0</v>
      </c>
      <c r="J25" s="27"/>
    </row>
    <row r="26" spans="1:10" s="1" customFormat="1" ht="22.5" customHeight="1" thickBot="1">
      <c r="A26" s="176"/>
      <c r="B26" s="177"/>
      <c r="C26" s="177"/>
      <c r="D26" s="177"/>
      <c r="E26" s="178" t="s">
        <v>424</v>
      </c>
      <c r="F26" s="179">
        <f>SUM(F14,F17)</f>
        <v>13251070</v>
      </c>
      <c r="G26" s="419">
        <f>SUM(G14,G17)</f>
        <v>13251070</v>
      </c>
      <c r="H26" s="179" t="e">
        <f>SUM(H14,H17)</f>
        <v>#REF!</v>
      </c>
      <c r="I26" s="179" t="e">
        <f>SUM(I14,I17)</f>
        <v>#REF!</v>
      </c>
      <c r="J26" s="27"/>
    </row>
    <row r="27" spans="1:10" s="1" customFormat="1" ht="12.75">
      <c r="A27" s="30"/>
      <c r="B27" s="12"/>
      <c r="C27" s="12"/>
      <c r="D27" s="12"/>
      <c r="E27" s="12"/>
      <c r="F27" s="12"/>
      <c r="G27" s="78"/>
      <c r="H27" s="72"/>
      <c r="I27" s="72"/>
      <c r="J27" s="27"/>
    </row>
    <row r="28" spans="1:10" s="1" customFormat="1" ht="12.75">
      <c r="A28" s="30"/>
      <c r="B28" s="12"/>
      <c r="C28" s="12"/>
      <c r="D28" s="12"/>
      <c r="E28" s="12"/>
      <c r="F28" s="12"/>
      <c r="G28" s="78"/>
      <c r="H28" s="72"/>
      <c r="I28" s="72"/>
      <c r="J28" s="27"/>
    </row>
    <row r="29" spans="1:10" s="1" customFormat="1" ht="15.75">
      <c r="A29" s="124" t="s">
        <v>425</v>
      </c>
      <c r="B29" s="20" t="s">
        <v>426</v>
      </c>
      <c r="C29" s="20"/>
      <c r="D29" s="20"/>
      <c r="E29" s="12"/>
      <c r="F29" s="12"/>
      <c r="G29" s="78"/>
      <c r="H29" s="72"/>
      <c r="I29" s="72"/>
      <c r="J29" s="27"/>
    </row>
    <row r="30" spans="1:10" s="1" customFormat="1" ht="13.5" thickBot="1">
      <c r="A30" s="30"/>
      <c r="B30" s="12"/>
      <c r="C30" s="12"/>
      <c r="D30" s="12"/>
      <c r="E30" s="12"/>
      <c r="F30" s="12"/>
      <c r="G30" s="78"/>
      <c r="H30" s="72"/>
      <c r="I30" s="72"/>
      <c r="J30" s="27"/>
    </row>
    <row r="31" spans="1:10" s="1" customFormat="1" ht="23.25" thickBot="1">
      <c r="A31" s="151" t="s">
        <v>406</v>
      </c>
      <c r="B31" s="152"/>
      <c r="C31" s="153"/>
      <c r="D31" s="154"/>
      <c r="E31" s="422" t="s">
        <v>407</v>
      </c>
      <c r="F31" s="156" t="s">
        <v>527</v>
      </c>
      <c r="G31" s="423" t="s">
        <v>510</v>
      </c>
      <c r="H31" s="156"/>
      <c r="I31" s="156"/>
      <c r="J31" s="27"/>
    </row>
    <row r="32" spans="1:10" s="12" customFormat="1" ht="11.25">
      <c r="A32" s="157" t="s">
        <v>408</v>
      </c>
      <c r="B32" s="158" t="s">
        <v>154</v>
      </c>
      <c r="C32" s="159"/>
      <c r="D32" s="161"/>
      <c r="E32" s="161" t="s">
        <v>427</v>
      </c>
      <c r="F32" s="162">
        <f>SUM(F33,F39)</f>
        <v>429300</v>
      </c>
      <c r="G32" s="415">
        <f>SUM(G33,G39)</f>
        <v>429300</v>
      </c>
      <c r="H32" s="162" t="e">
        <f>SUM(H33,H39)</f>
        <v>#REF!</v>
      </c>
      <c r="I32" s="162" t="e">
        <f>SUM(I33,I39)</f>
        <v>#REF!</v>
      </c>
      <c r="J32" s="27"/>
    </row>
    <row r="33" spans="1:10" s="1" customFormat="1" ht="12.75">
      <c r="A33" s="180" t="s">
        <v>409</v>
      </c>
      <c r="B33" s="174"/>
      <c r="C33" s="181" t="s">
        <v>69</v>
      </c>
      <c r="D33" s="166"/>
      <c r="E33" s="182" t="s">
        <v>410</v>
      </c>
      <c r="F33" s="175">
        <f>SUM(F37,F34)</f>
        <v>108000</v>
      </c>
      <c r="G33" s="418">
        <f>SUM(G37,G34)</f>
        <v>108000</v>
      </c>
      <c r="H33" s="175" t="e">
        <f>SUM(H37,H34)</f>
        <v>#REF!</v>
      </c>
      <c r="I33" s="175" t="e">
        <f>SUM(I37,I34)</f>
        <v>#REF!</v>
      </c>
      <c r="J33" s="27"/>
    </row>
    <row r="34" spans="1:10" s="98" customFormat="1" ht="12.75">
      <c r="A34" s="183"/>
      <c r="B34" s="184"/>
      <c r="C34" s="185"/>
      <c r="D34" s="10">
        <v>32</v>
      </c>
      <c r="E34" s="10" t="s">
        <v>4</v>
      </c>
      <c r="F34" s="11">
        <f>SUM(F35,F36)</f>
        <v>106000</v>
      </c>
      <c r="G34" s="420">
        <f>SUM(G35,G36)</f>
        <v>106000</v>
      </c>
      <c r="H34" s="11" t="e">
        <f>SUM(H35:H36)</f>
        <v>#REF!</v>
      </c>
      <c r="I34" s="11" t="e">
        <f>SUM(I35:I36)</f>
        <v>#REF!</v>
      </c>
      <c r="J34" s="29"/>
    </row>
    <row r="35" spans="1:10" s="1" customFormat="1" ht="12.75">
      <c r="A35" s="183"/>
      <c r="B35" s="184"/>
      <c r="C35" s="184"/>
      <c r="D35" s="10">
        <v>323</v>
      </c>
      <c r="E35" s="10" t="s">
        <v>52</v>
      </c>
      <c r="F35" s="11">
        <f aca="true" t="shared" si="0" ref="F35:I36">F177</f>
        <v>41000</v>
      </c>
      <c r="G35" s="420">
        <f t="shared" si="0"/>
        <v>41000</v>
      </c>
      <c r="H35" s="11" t="e">
        <f t="shared" si="0"/>
        <v>#REF!</v>
      </c>
      <c r="I35" s="11" t="e">
        <f t="shared" si="0"/>
        <v>#REF!</v>
      </c>
      <c r="J35" s="27"/>
    </row>
    <row r="36" spans="1:10" s="1" customFormat="1" ht="12.75">
      <c r="A36" s="183"/>
      <c r="B36" s="184"/>
      <c r="C36" s="184"/>
      <c r="D36" s="10">
        <v>329</v>
      </c>
      <c r="E36" s="10" t="s">
        <v>8</v>
      </c>
      <c r="F36" s="11">
        <f t="shared" si="0"/>
        <v>65000</v>
      </c>
      <c r="G36" s="420">
        <f t="shared" si="0"/>
        <v>65000</v>
      </c>
      <c r="H36" s="11" t="e">
        <f t="shared" si="0"/>
        <v>#REF!</v>
      </c>
      <c r="I36" s="11" t="e">
        <f t="shared" si="0"/>
        <v>#REF!</v>
      </c>
      <c r="J36" s="27"/>
    </row>
    <row r="37" spans="1:10" s="1" customFormat="1" ht="12.75">
      <c r="A37" s="183"/>
      <c r="B37" s="184"/>
      <c r="C37" s="184"/>
      <c r="D37" s="10">
        <v>36</v>
      </c>
      <c r="E37" s="10" t="s">
        <v>13</v>
      </c>
      <c r="F37" s="11">
        <f>SUM(F38)</f>
        <v>2000</v>
      </c>
      <c r="G37" s="420">
        <f>SUM(G38)</f>
        <v>2000</v>
      </c>
      <c r="H37" s="11"/>
      <c r="I37" s="11"/>
      <c r="J37" s="27"/>
    </row>
    <row r="38" spans="1:10" s="1" customFormat="1" ht="12.75">
      <c r="A38" s="183"/>
      <c r="B38" s="184"/>
      <c r="C38" s="184"/>
      <c r="D38" s="10">
        <v>363</v>
      </c>
      <c r="E38" s="10" t="s">
        <v>465</v>
      </c>
      <c r="F38" s="11">
        <f>SUM(F180)</f>
        <v>2000</v>
      </c>
      <c r="G38" s="420">
        <f>SUM(G180)</f>
        <v>2000</v>
      </c>
      <c r="H38" s="11"/>
      <c r="I38" s="11"/>
      <c r="J38" s="27"/>
    </row>
    <row r="39" spans="1:10" s="1" customFormat="1" ht="12.75">
      <c r="A39" s="180" t="s">
        <v>409</v>
      </c>
      <c r="B39" s="174"/>
      <c r="C39" s="181" t="s">
        <v>412</v>
      </c>
      <c r="D39" s="167"/>
      <c r="E39" s="182" t="s">
        <v>411</v>
      </c>
      <c r="F39" s="175">
        <f>SUM(F40,F43,F48)</f>
        <v>321300</v>
      </c>
      <c r="G39" s="418">
        <f>SUM(G40,G43,G48)</f>
        <v>321300</v>
      </c>
      <c r="H39" s="175" t="e">
        <f>SUM(H40,H43,H48)</f>
        <v>#REF!</v>
      </c>
      <c r="I39" s="175" t="e">
        <f>SUM(I40,I43,I48)</f>
        <v>#REF!</v>
      </c>
      <c r="J39" s="27"/>
    </row>
    <row r="40" spans="1:10" s="1" customFormat="1" ht="12.75">
      <c r="A40" s="183"/>
      <c r="B40" s="184"/>
      <c r="C40" s="184"/>
      <c r="D40" s="10">
        <v>31</v>
      </c>
      <c r="E40" s="10" t="s">
        <v>6</v>
      </c>
      <c r="F40" s="11">
        <f>SUM(F41:F42)</f>
        <v>186300</v>
      </c>
      <c r="G40" s="420">
        <f>SUM(G41:G42)</f>
        <v>186300</v>
      </c>
      <c r="H40" s="11" t="e">
        <f>SUM(H41:H42)</f>
        <v>#REF!</v>
      </c>
      <c r="I40" s="11" t="e">
        <f>SUM(I41:I42)</f>
        <v>#REF!</v>
      </c>
      <c r="J40" s="27"/>
    </row>
    <row r="41" spans="1:10" s="1" customFormat="1" ht="12.75">
      <c r="A41" s="183"/>
      <c r="B41" s="184"/>
      <c r="C41" s="184"/>
      <c r="D41" s="10">
        <v>311</v>
      </c>
      <c r="E41" s="10" t="s">
        <v>114</v>
      </c>
      <c r="F41" s="11">
        <f aca="true" t="shared" si="1" ref="F41:I42">F187</f>
        <v>159000</v>
      </c>
      <c r="G41" s="420">
        <f t="shared" si="1"/>
        <v>159000</v>
      </c>
      <c r="H41" s="11" t="e">
        <f t="shared" si="1"/>
        <v>#REF!</v>
      </c>
      <c r="I41" s="11" t="e">
        <f t="shared" si="1"/>
        <v>#REF!</v>
      </c>
      <c r="J41" s="27"/>
    </row>
    <row r="42" spans="1:10" s="1" customFormat="1" ht="12.75">
      <c r="A42" s="183"/>
      <c r="B42" s="184"/>
      <c r="C42" s="184"/>
      <c r="D42" s="10">
        <v>313</v>
      </c>
      <c r="E42" s="10" t="s">
        <v>54</v>
      </c>
      <c r="F42" s="11">
        <f t="shared" si="1"/>
        <v>27300</v>
      </c>
      <c r="G42" s="420">
        <f t="shared" si="1"/>
        <v>27300</v>
      </c>
      <c r="H42" s="11" t="e">
        <f t="shared" si="1"/>
        <v>#REF!</v>
      </c>
      <c r="I42" s="11" t="e">
        <f t="shared" si="1"/>
        <v>#REF!</v>
      </c>
      <c r="J42" s="27"/>
    </row>
    <row r="43" spans="1:10" s="1" customFormat="1" ht="12.75">
      <c r="A43" s="183"/>
      <c r="B43" s="184"/>
      <c r="C43" s="184"/>
      <c r="D43" s="10">
        <v>32</v>
      </c>
      <c r="E43" s="10" t="s">
        <v>4</v>
      </c>
      <c r="F43" s="11">
        <f>SUM(F44:F47)</f>
        <v>113000</v>
      </c>
      <c r="G43" s="420">
        <f>SUM(G44:G47)</f>
        <v>113000</v>
      </c>
      <c r="H43" s="11"/>
      <c r="I43" s="11"/>
      <c r="J43" s="27"/>
    </row>
    <row r="44" spans="1:10" s="1" customFormat="1" ht="12.75">
      <c r="A44" s="183"/>
      <c r="B44" s="184"/>
      <c r="C44" s="184"/>
      <c r="D44" s="10">
        <v>321</v>
      </c>
      <c r="E44" s="10" t="s">
        <v>115</v>
      </c>
      <c r="F44" s="11">
        <f aca="true" t="shared" si="2" ref="F44:I47">F190</f>
        <v>9800</v>
      </c>
      <c r="G44" s="420">
        <f t="shared" si="2"/>
        <v>9800</v>
      </c>
      <c r="H44" s="11" t="e">
        <f t="shared" si="2"/>
        <v>#REF!</v>
      </c>
      <c r="I44" s="11" t="e">
        <f t="shared" si="2"/>
        <v>#REF!</v>
      </c>
      <c r="J44" s="27"/>
    </row>
    <row r="45" spans="1:10" s="1" customFormat="1" ht="12.75">
      <c r="A45" s="183"/>
      <c r="B45" s="184"/>
      <c r="C45" s="184"/>
      <c r="D45" s="10">
        <v>322</v>
      </c>
      <c r="E45" s="10" t="s">
        <v>56</v>
      </c>
      <c r="F45" s="11">
        <f t="shared" si="2"/>
        <v>19000</v>
      </c>
      <c r="G45" s="420">
        <f t="shared" si="2"/>
        <v>19000</v>
      </c>
      <c r="H45" s="11" t="e">
        <f t="shared" si="2"/>
        <v>#REF!</v>
      </c>
      <c r="I45" s="11" t="e">
        <f t="shared" si="2"/>
        <v>#REF!</v>
      </c>
      <c r="J45" s="27"/>
    </row>
    <row r="46" spans="1:10" s="1" customFormat="1" ht="12.75">
      <c r="A46" s="183"/>
      <c r="B46" s="184"/>
      <c r="C46" s="184"/>
      <c r="D46" s="10">
        <v>323</v>
      </c>
      <c r="E46" s="10" t="s">
        <v>52</v>
      </c>
      <c r="F46" s="11">
        <f t="shared" si="2"/>
        <v>34200</v>
      </c>
      <c r="G46" s="420">
        <f t="shared" si="2"/>
        <v>34200</v>
      </c>
      <c r="H46" s="11" t="e">
        <f t="shared" si="2"/>
        <v>#REF!</v>
      </c>
      <c r="I46" s="11" t="e">
        <f t="shared" si="2"/>
        <v>#REF!</v>
      </c>
      <c r="J46" s="27"/>
    </row>
    <row r="47" spans="1:10" s="1" customFormat="1" ht="12.75">
      <c r="A47" s="183"/>
      <c r="B47" s="184"/>
      <c r="C47" s="184"/>
      <c r="D47" s="10">
        <v>329</v>
      </c>
      <c r="E47" s="10" t="s">
        <v>8</v>
      </c>
      <c r="F47" s="11">
        <f t="shared" si="2"/>
        <v>50000</v>
      </c>
      <c r="G47" s="420">
        <f t="shared" si="2"/>
        <v>50000</v>
      </c>
      <c r="H47" s="11" t="e">
        <f t="shared" si="2"/>
        <v>#REF!</v>
      </c>
      <c r="I47" s="11" t="e">
        <f t="shared" si="2"/>
        <v>#REF!</v>
      </c>
      <c r="J47" s="27"/>
    </row>
    <row r="48" spans="1:10" s="1" customFormat="1" ht="12.75">
      <c r="A48" s="183"/>
      <c r="B48" s="184"/>
      <c r="C48" s="184"/>
      <c r="D48" s="10">
        <v>38</v>
      </c>
      <c r="E48" s="10" t="s">
        <v>5</v>
      </c>
      <c r="F48" s="11">
        <f>SUM(F49:F51)</f>
        <v>22000</v>
      </c>
      <c r="G48" s="420">
        <f>SUM(G49:G51)</f>
        <v>22000</v>
      </c>
      <c r="H48" s="11"/>
      <c r="I48" s="11"/>
      <c r="J48" s="27"/>
    </row>
    <row r="49" spans="1:10" s="1" customFormat="1" ht="12.75">
      <c r="A49" s="183"/>
      <c r="B49" s="184"/>
      <c r="C49" s="184"/>
      <c r="D49" s="10">
        <v>381</v>
      </c>
      <c r="E49" s="10" t="s">
        <v>59</v>
      </c>
      <c r="F49" s="11">
        <f>F206</f>
        <v>10000</v>
      </c>
      <c r="G49" s="420">
        <f>G206</f>
        <v>10000</v>
      </c>
      <c r="H49" s="11" t="e">
        <f>H206</f>
        <v>#REF!</v>
      </c>
      <c r="I49" s="11" t="e">
        <f>I206</f>
        <v>#REF!</v>
      </c>
      <c r="J49" s="27"/>
    </row>
    <row r="50" spans="1:10" s="1" customFormat="1" ht="12.75">
      <c r="A50" s="183"/>
      <c r="B50" s="184"/>
      <c r="C50" s="184"/>
      <c r="D50" s="10">
        <v>385</v>
      </c>
      <c r="E50" s="10" t="s">
        <v>57</v>
      </c>
      <c r="F50" s="11">
        <f>F197</f>
        <v>10000</v>
      </c>
      <c r="G50" s="420">
        <f>G197</f>
        <v>10000</v>
      </c>
      <c r="H50" s="11">
        <f>H197</f>
        <v>0</v>
      </c>
      <c r="I50" s="11">
        <f>I197</f>
        <v>0</v>
      </c>
      <c r="J50" s="27"/>
    </row>
    <row r="51" spans="1:10" s="1" customFormat="1" ht="12.75">
      <c r="A51" s="183"/>
      <c r="B51" s="184"/>
      <c r="C51" s="184"/>
      <c r="D51" s="10">
        <v>386</v>
      </c>
      <c r="E51" s="10" t="s">
        <v>51</v>
      </c>
      <c r="F51" s="11">
        <f>F201</f>
        <v>2000</v>
      </c>
      <c r="G51" s="420">
        <f>G201</f>
        <v>2000</v>
      </c>
      <c r="H51" s="11">
        <f>H201</f>
        <v>0</v>
      </c>
      <c r="I51" s="11">
        <f>I201</f>
        <v>0</v>
      </c>
      <c r="J51" s="27"/>
    </row>
    <row r="52" spans="1:10" s="1" customFormat="1" ht="12.75">
      <c r="A52" s="169" t="s">
        <v>408</v>
      </c>
      <c r="B52" s="170" t="s">
        <v>156</v>
      </c>
      <c r="C52" s="171"/>
      <c r="D52" s="173"/>
      <c r="E52" s="173" t="s">
        <v>428</v>
      </c>
      <c r="F52" s="65">
        <f>SUM(F53,F76,F87,F101,F120,F132,F140,F143)</f>
        <v>12821770</v>
      </c>
      <c r="G52" s="417">
        <f>SUM(G53,G76,G87,G101,G120,G132,G140,G143)</f>
        <v>12821770</v>
      </c>
      <c r="H52" s="65" t="e">
        <f>SUM(H53,H76,H87,H101,H120,H132,H140,H143)</f>
        <v>#REF!</v>
      </c>
      <c r="I52" s="65" t="e">
        <f>SUM(I53,I76,I87,I101,I120,I132,I140,I143)</f>
        <v>#REF!</v>
      </c>
      <c r="J52" s="27"/>
    </row>
    <row r="53" spans="1:10" s="1" customFormat="1" ht="12.75">
      <c r="A53" s="180" t="s">
        <v>409</v>
      </c>
      <c r="B53" s="174"/>
      <c r="C53" s="181" t="s">
        <v>69</v>
      </c>
      <c r="D53" s="182"/>
      <c r="E53" s="182" t="s">
        <v>413</v>
      </c>
      <c r="F53" s="175">
        <f>SUM(F54,F58,F64,F66,F68,F70,F72)</f>
        <v>1522600</v>
      </c>
      <c r="G53" s="418">
        <f>SUM(G54,G58,G64,G66,G68,G70,G72)</f>
        <v>1522600</v>
      </c>
      <c r="H53" s="175">
        <f>SUM(H54,H58,H64,H66,H68,H70,H72)</f>
        <v>0</v>
      </c>
      <c r="I53" s="175">
        <f>SUM(I54,I58,I64,I66,I68,I70,I72)</f>
        <v>0</v>
      </c>
      <c r="J53" s="27"/>
    </row>
    <row r="54" spans="1:10" s="1" customFormat="1" ht="12.75">
      <c r="A54" s="183"/>
      <c r="B54" s="184"/>
      <c r="C54" s="184"/>
      <c r="D54" s="10">
        <v>31</v>
      </c>
      <c r="E54" s="10" t="s">
        <v>6</v>
      </c>
      <c r="F54" s="11">
        <f>SUM(F55:F57)</f>
        <v>393600</v>
      </c>
      <c r="G54" s="420">
        <f>SUM(G55:G57)</f>
        <v>393600</v>
      </c>
      <c r="H54" s="11"/>
      <c r="I54" s="11"/>
      <c r="J54" s="27"/>
    </row>
    <row r="55" spans="1:10" s="1" customFormat="1" ht="12.75">
      <c r="A55" s="183"/>
      <c r="B55" s="184"/>
      <c r="C55" s="184"/>
      <c r="D55" s="10">
        <v>311</v>
      </c>
      <c r="E55" s="10" t="s">
        <v>210</v>
      </c>
      <c r="F55" s="11">
        <f aca="true" t="shared" si="3" ref="F55:I57">F214</f>
        <v>323000</v>
      </c>
      <c r="G55" s="420">
        <f t="shared" si="3"/>
        <v>323000</v>
      </c>
      <c r="H55" s="11" t="e">
        <f t="shared" si="3"/>
        <v>#REF!</v>
      </c>
      <c r="I55" s="11" t="e">
        <f t="shared" si="3"/>
        <v>#REF!</v>
      </c>
      <c r="J55" s="27"/>
    </row>
    <row r="56" spans="1:10" s="1" customFormat="1" ht="12.75">
      <c r="A56" s="183"/>
      <c r="B56" s="184"/>
      <c r="C56" s="184"/>
      <c r="D56" s="10">
        <v>312</v>
      </c>
      <c r="E56" s="10" t="s">
        <v>7</v>
      </c>
      <c r="F56" s="11">
        <f t="shared" si="3"/>
        <v>15000</v>
      </c>
      <c r="G56" s="420">
        <f t="shared" si="3"/>
        <v>15000</v>
      </c>
      <c r="H56" s="11" t="e">
        <f t="shared" si="3"/>
        <v>#REF!</v>
      </c>
      <c r="I56" s="11" t="e">
        <f t="shared" si="3"/>
        <v>#REF!</v>
      </c>
      <c r="J56" s="27"/>
    </row>
    <row r="57" spans="1:10" s="1" customFormat="1" ht="12.75">
      <c r="A57" s="183"/>
      <c r="B57" s="184"/>
      <c r="C57" s="184"/>
      <c r="D57" s="10">
        <v>313</v>
      </c>
      <c r="E57" s="10" t="s">
        <v>54</v>
      </c>
      <c r="F57" s="11">
        <f t="shared" si="3"/>
        <v>55600</v>
      </c>
      <c r="G57" s="420">
        <f t="shared" si="3"/>
        <v>55600</v>
      </c>
      <c r="H57" s="11" t="e">
        <f t="shared" si="3"/>
        <v>#REF!</v>
      </c>
      <c r="I57" s="11" t="e">
        <f t="shared" si="3"/>
        <v>#REF!</v>
      </c>
      <c r="J57" s="27"/>
    </row>
    <row r="58" spans="1:10" s="1" customFormat="1" ht="12.75">
      <c r="A58" s="183"/>
      <c r="B58" s="184"/>
      <c r="C58" s="184"/>
      <c r="D58" s="10">
        <v>32</v>
      </c>
      <c r="E58" s="10" t="s">
        <v>4</v>
      </c>
      <c r="F58" s="11">
        <f>SUM(F59:F63)</f>
        <v>975200</v>
      </c>
      <c r="G58" s="420">
        <f>SUM(G59:G63)</f>
        <v>975200</v>
      </c>
      <c r="H58" s="11"/>
      <c r="I58" s="11"/>
      <c r="J58" s="27"/>
    </row>
    <row r="59" spans="1:10" s="1" customFormat="1" ht="12.75">
      <c r="A59" s="183"/>
      <c r="B59" s="184"/>
      <c r="C59" s="184"/>
      <c r="D59" s="10">
        <v>321</v>
      </c>
      <c r="E59" s="10" t="s">
        <v>115</v>
      </c>
      <c r="F59" s="11">
        <f>F218</f>
        <v>14800</v>
      </c>
      <c r="G59" s="420">
        <f>G218</f>
        <v>14800</v>
      </c>
      <c r="H59" s="11" t="e">
        <f>H218</f>
        <v>#REF!</v>
      </c>
      <c r="I59" s="11" t="e">
        <f>I218</f>
        <v>#REF!</v>
      </c>
      <c r="J59" s="27"/>
    </row>
    <row r="60" spans="1:10" s="1" customFormat="1" ht="12.75">
      <c r="A60" s="183"/>
      <c r="B60" s="184"/>
      <c r="C60" s="184"/>
      <c r="D60" s="10">
        <v>322</v>
      </c>
      <c r="E60" s="10" t="s">
        <v>56</v>
      </c>
      <c r="F60" s="11">
        <f aca="true" t="shared" si="4" ref="F60:I61">SUM(F219,F231,F237,F245)</f>
        <v>143200</v>
      </c>
      <c r="G60" s="420">
        <f t="shared" si="4"/>
        <v>143200</v>
      </c>
      <c r="H60" s="11" t="e">
        <f t="shared" si="4"/>
        <v>#REF!</v>
      </c>
      <c r="I60" s="11" t="e">
        <f t="shared" si="4"/>
        <v>#REF!</v>
      </c>
      <c r="J60" s="27"/>
    </row>
    <row r="61" spans="1:10" s="1" customFormat="1" ht="12.75">
      <c r="A61" s="183"/>
      <c r="B61" s="184"/>
      <c r="C61" s="184"/>
      <c r="D61" s="10">
        <v>323</v>
      </c>
      <c r="E61" s="10" t="s">
        <v>52</v>
      </c>
      <c r="F61" s="11">
        <f t="shared" si="4"/>
        <v>705200</v>
      </c>
      <c r="G61" s="420">
        <f t="shared" si="4"/>
        <v>705200</v>
      </c>
      <c r="H61" s="11" t="e">
        <f t="shared" si="4"/>
        <v>#REF!</v>
      </c>
      <c r="I61" s="11" t="e">
        <f t="shared" si="4"/>
        <v>#REF!</v>
      </c>
      <c r="J61" s="27"/>
    </row>
    <row r="62" spans="1:10" s="1" customFormat="1" ht="12.75">
      <c r="A62" s="183"/>
      <c r="B62" s="184"/>
      <c r="C62" s="184"/>
      <c r="D62" s="10">
        <v>324</v>
      </c>
      <c r="E62" s="10" t="s">
        <v>429</v>
      </c>
      <c r="F62" s="11">
        <f>SUM(F227)</f>
        <v>9000</v>
      </c>
      <c r="G62" s="420">
        <f>SUM(G227)</f>
        <v>9000</v>
      </c>
      <c r="H62" s="11">
        <f>SUM(H227)</f>
        <v>0</v>
      </c>
      <c r="I62" s="11">
        <f>SUM(I227)</f>
        <v>0</v>
      </c>
      <c r="J62" s="27"/>
    </row>
    <row r="63" spans="1:10" s="1" customFormat="1" ht="12.75">
      <c r="A63" s="183"/>
      <c r="B63" s="184"/>
      <c r="C63" s="184"/>
      <c r="D63" s="10">
        <v>329</v>
      </c>
      <c r="E63" s="10" t="s">
        <v>8</v>
      </c>
      <c r="F63" s="11">
        <f>SUM(F221,F233)</f>
        <v>103000</v>
      </c>
      <c r="G63" s="420">
        <f>SUM(G221,G233)</f>
        <v>103000</v>
      </c>
      <c r="H63" s="11" t="e">
        <f>SUM(H221,H233)</f>
        <v>#REF!</v>
      </c>
      <c r="I63" s="11" t="e">
        <f>SUM(I221,I233)</f>
        <v>#REF!</v>
      </c>
      <c r="J63" s="27"/>
    </row>
    <row r="64" spans="1:10" s="1" customFormat="1" ht="12.75">
      <c r="A64" s="183"/>
      <c r="B64" s="184"/>
      <c r="C64" s="184"/>
      <c r="D64" s="10">
        <v>34</v>
      </c>
      <c r="E64" s="10" t="s">
        <v>9</v>
      </c>
      <c r="F64" s="11">
        <f>SUM(F65)</f>
        <v>10600</v>
      </c>
      <c r="G64" s="420">
        <f>SUM(G65)</f>
        <v>10600</v>
      </c>
      <c r="H64" s="11"/>
      <c r="I64" s="11"/>
      <c r="J64" s="27"/>
    </row>
    <row r="65" spans="1:10" s="1" customFormat="1" ht="12.75">
      <c r="A65" s="183"/>
      <c r="B65" s="184"/>
      <c r="C65" s="184"/>
      <c r="D65" s="10">
        <v>343</v>
      </c>
      <c r="E65" s="10" t="s">
        <v>53</v>
      </c>
      <c r="F65" s="11">
        <f>F223</f>
        <v>10600</v>
      </c>
      <c r="G65" s="420">
        <f>G223</f>
        <v>10600</v>
      </c>
      <c r="H65" s="11" t="e">
        <f>H223</f>
        <v>#REF!</v>
      </c>
      <c r="I65" s="11" t="e">
        <f>I223</f>
        <v>#REF!</v>
      </c>
      <c r="J65" s="27"/>
    </row>
    <row r="66" spans="1:10" s="1" customFormat="1" ht="12.75">
      <c r="A66" s="183"/>
      <c r="B66" s="184"/>
      <c r="C66" s="184"/>
      <c r="D66" s="10">
        <v>37</v>
      </c>
      <c r="E66" s="10" t="s">
        <v>440</v>
      </c>
      <c r="F66" s="11">
        <f>SUM(F67)</f>
        <v>0</v>
      </c>
      <c r="G66" s="420">
        <f>SUM(G67)</f>
        <v>0</v>
      </c>
      <c r="H66" s="11"/>
      <c r="I66" s="11"/>
      <c r="J66" s="27"/>
    </row>
    <row r="67" spans="1:10" s="1" customFormat="1" ht="12.75">
      <c r="A67" s="183"/>
      <c r="B67" s="184"/>
      <c r="C67" s="184"/>
      <c r="D67" s="10">
        <v>372</v>
      </c>
      <c r="E67" s="10" t="s">
        <v>441</v>
      </c>
      <c r="F67" s="11"/>
      <c r="G67" s="420"/>
      <c r="H67" s="11">
        <f>H260</f>
        <v>0</v>
      </c>
      <c r="I67" s="11">
        <f>I260</f>
        <v>0</v>
      </c>
      <c r="J67" s="27"/>
    </row>
    <row r="68" spans="1:10" s="1" customFormat="1" ht="12.75">
      <c r="A68" s="183"/>
      <c r="B68" s="184"/>
      <c r="C68" s="184"/>
      <c r="D68" s="10">
        <v>38</v>
      </c>
      <c r="E68" s="10" t="s">
        <v>32</v>
      </c>
      <c r="F68" s="11">
        <f>SUM(F69,)</f>
        <v>0</v>
      </c>
      <c r="G68" s="420">
        <f>SUM(G69,)</f>
        <v>0</v>
      </c>
      <c r="H68" s="11"/>
      <c r="I68" s="11"/>
      <c r="J68" s="27"/>
    </row>
    <row r="69" spans="1:10" s="1" customFormat="1" ht="12.75">
      <c r="A69" s="183"/>
      <c r="B69" s="184"/>
      <c r="C69" s="184"/>
      <c r="D69" s="10">
        <v>382</v>
      </c>
      <c r="E69" s="10" t="s">
        <v>442</v>
      </c>
      <c r="F69" s="11"/>
      <c r="G69" s="420"/>
      <c r="H69" s="11" t="e">
        <f>H258</f>
        <v>#REF!</v>
      </c>
      <c r="I69" s="11" t="e">
        <f>I258</f>
        <v>#REF!</v>
      </c>
      <c r="J69" s="27"/>
    </row>
    <row r="70" spans="1:10" s="1" customFormat="1" ht="15">
      <c r="A70" s="183"/>
      <c r="B70" s="126"/>
      <c r="C70" s="127"/>
      <c r="D70" s="10">
        <v>41</v>
      </c>
      <c r="E70" s="10" t="s">
        <v>430</v>
      </c>
      <c r="F70" s="11">
        <f>SUM(F71)</f>
        <v>30000</v>
      </c>
      <c r="G70" s="420">
        <f>SUM(G71)</f>
        <v>30000</v>
      </c>
      <c r="H70" s="11"/>
      <c r="I70" s="11"/>
      <c r="J70" s="27"/>
    </row>
    <row r="71" spans="1:10" s="1" customFormat="1" ht="15">
      <c r="A71" s="183"/>
      <c r="B71" s="126"/>
      <c r="C71" s="127"/>
      <c r="D71" s="10">
        <v>411</v>
      </c>
      <c r="E71" s="10" t="s">
        <v>431</v>
      </c>
      <c r="F71" s="11">
        <f>F253</f>
        <v>30000</v>
      </c>
      <c r="G71" s="420">
        <f>G253</f>
        <v>30000</v>
      </c>
      <c r="H71" s="11">
        <f>H253</f>
        <v>0</v>
      </c>
      <c r="I71" s="11">
        <f>I253</f>
        <v>0</v>
      </c>
      <c r="J71" s="27"/>
    </row>
    <row r="72" spans="1:10" s="1" customFormat="1" ht="15">
      <c r="A72" s="183"/>
      <c r="B72" s="126"/>
      <c r="C72" s="127"/>
      <c r="D72" s="10">
        <v>42</v>
      </c>
      <c r="E72" s="10" t="s">
        <v>432</v>
      </c>
      <c r="F72" s="11">
        <f>SUM(F73:F75)</f>
        <v>113200</v>
      </c>
      <c r="G72" s="420">
        <f>SUM(G73:G75)</f>
        <v>113200</v>
      </c>
      <c r="H72" s="11"/>
      <c r="I72" s="11"/>
      <c r="J72" s="27"/>
    </row>
    <row r="73" spans="1:10" s="1" customFormat="1" ht="15">
      <c r="A73" s="183"/>
      <c r="B73" s="126"/>
      <c r="C73" s="127"/>
      <c r="D73" s="10">
        <v>421</v>
      </c>
      <c r="E73" s="10" t="s">
        <v>62</v>
      </c>
      <c r="F73" s="11">
        <f>SUM(F260)</f>
        <v>0</v>
      </c>
      <c r="G73" s="420">
        <f>SUM(G260)</f>
        <v>0</v>
      </c>
      <c r="H73" s="11">
        <f>SUM(H260)</f>
        <v>0</v>
      </c>
      <c r="I73" s="11">
        <f>SUM(I260)</f>
        <v>0</v>
      </c>
      <c r="J73" s="27"/>
    </row>
    <row r="74" spans="1:10" s="1" customFormat="1" ht="15">
      <c r="A74" s="183"/>
      <c r="B74" s="126"/>
      <c r="C74" s="127"/>
      <c r="D74" s="10">
        <v>422</v>
      </c>
      <c r="E74" s="10" t="s">
        <v>50</v>
      </c>
      <c r="F74" s="11">
        <f>SUM(F241,F249,F255)</f>
        <v>65200</v>
      </c>
      <c r="G74" s="420">
        <f>SUM(G241,G249,G255)</f>
        <v>65200</v>
      </c>
      <c r="H74" s="11" t="e">
        <f>SUM(H241,H249,H255)</f>
        <v>#REF!</v>
      </c>
      <c r="I74" s="11" t="e">
        <f>SUM(I241,I249,I255)</f>
        <v>#REF!</v>
      </c>
      <c r="J74" s="27"/>
    </row>
    <row r="75" spans="1:10" s="1" customFormat="1" ht="15">
      <c r="A75" s="183"/>
      <c r="B75" s="126"/>
      <c r="C75" s="127"/>
      <c r="D75" s="10">
        <v>426</v>
      </c>
      <c r="E75" s="10" t="s">
        <v>58</v>
      </c>
      <c r="F75" s="11">
        <f>SUM(F256,F264)</f>
        <v>48000</v>
      </c>
      <c r="G75" s="420">
        <f>SUM(G256,G264)</f>
        <v>48000</v>
      </c>
      <c r="H75" s="11" t="e">
        <f>SUM(H256,H264)</f>
        <v>#REF!</v>
      </c>
      <c r="I75" s="11" t="e">
        <f>SUM(I256,I264)</f>
        <v>#REF!</v>
      </c>
      <c r="J75" s="27"/>
    </row>
    <row r="76" spans="1:10" s="1" customFormat="1" ht="15.75">
      <c r="A76" s="180" t="s">
        <v>409</v>
      </c>
      <c r="B76" s="186"/>
      <c r="C76" s="181" t="s">
        <v>412</v>
      </c>
      <c r="D76" s="182"/>
      <c r="E76" s="182" t="s">
        <v>417</v>
      </c>
      <c r="F76" s="175">
        <f>SUM(F77,F79,F83,F85)</f>
        <v>783000</v>
      </c>
      <c r="G76" s="418">
        <f>SUM(G77,G79,G83,G85)</f>
        <v>783000</v>
      </c>
      <c r="H76" s="175">
        <f>SUM(H77,H79,H83)</f>
        <v>0</v>
      </c>
      <c r="I76" s="175">
        <f>SUM(I77,I79,I83)</f>
        <v>0</v>
      </c>
      <c r="J76" s="27"/>
    </row>
    <row r="77" spans="1:10" s="1" customFormat="1" ht="15">
      <c r="A77" s="183"/>
      <c r="B77" s="126"/>
      <c r="C77" s="127"/>
      <c r="D77" s="10">
        <v>32</v>
      </c>
      <c r="E77" s="10" t="s">
        <v>4</v>
      </c>
      <c r="F77" s="11">
        <f>SUM(F78)</f>
        <v>20000</v>
      </c>
      <c r="G77" s="420">
        <f>SUM(G78)</f>
        <v>20000</v>
      </c>
      <c r="H77" s="11"/>
      <c r="I77" s="11"/>
      <c r="J77" s="27"/>
    </row>
    <row r="78" spans="1:10" s="1" customFormat="1" ht="15">
      <c r="A78" s="183"/>
      <c r="B78" s="126"/>
      <c r="C78" s="127"/>
      <c r="D78" s="10">
        <v>323</v>
      </c>
      <c r="E78" s="10" t="s">
        <v>52</v>
      </c>
      <c r="F78" s="11">
        <f>F275</f>
        <v>20000</v>
      </c>
      <c r="G78" s="420">
        <f>G275</f>
        <v>20000</v>
      </c>
      <c r="H78" s="11">
        <f>H275</f>
        <v>0</v>
      </c>
      <c r="I78" s="11">
        <f>I275</f>
        <v>0</v>
      </c>
      <c r="J78" s="27"/>
    </row>
    <row r="79" spans="1:10" s="1" customFormat="1" ht="15">
      <c r="A79" s="183"/>
      <c r="B79" s="126"/>
      <c r="C79" s="127"/>
      <c r="D79" s="10">
        <v>36</v>
      </c>
      <c r="E79" s="10" t="s">
        <v>13</v>
      </c>
      <c r="F79" s="11">
        <f>SUM(F80:F82)</f>
        <v>293000</v>
      </c>
      <c r="G79" s="420">
        <f>SUM(G80:G82)</f>
        <v>293000</v>
      </c>
      <c r="H79" s="11"/>
      <c r="I79" s="11"/>
      <c r="J79" s="27"/>
    </row>
    <row r="80" spans="1:10" s="1" customFormat="1" ht="15">
      <c r="A80" s="183"/>
      <c r="B80" s="126"/>
      <c r="C80" s="127"/>
      <c r="D80" s="10">
        <v>363</v>
      </c>
      <c r="E80" s="10" t="s">
        <v>36</v>
      </c>
      <c r="F80" s="11">
        <f>SUM(F281,F286)</f>
        <v>43000</v>
      </c>
      <c r="G80" s="420">
        <f>SUM(G281,G286)</f>
        <v>43000</v>
      </c>
      <c r="H80" s="11" t="e">
        <f>SUM(H281)</f>
        <v>#REF!</v>
      </c>
      <c r="I80" s="11" t="e">
        <f>SUM(I281)</f>
        <v>#REF!</v>
      </c>
      <c r="J80" s="27"/>
    </row>
    <row r="81" spans="1:10" s="1" customFormat="1" ht="15">
      <c r="A81" s="183"/>
      <c r="B81" s="126"/>
      <c r="C81" s="127"/>
      <c r="D81" s="10">
        <v>363</v>
      </c>
      <c r="E81" s="10" t="s">
        <v>319</v>
      </c>
      <c r="F81" s="11">
        <f>F282</f>
        <v>0</v>
      </c>
      <c r="G81" s="420">
        <f>G282</f>
        <v>0</v>
      </c>
      <c r="H81" s="11">
        <f>H282</f>
        <v>0</v>
      </c>
      <c r="I81" s="11">
        <f>I282</f>
        <v>0</v>
      </c>
      <c r="J81" s="27"/>
    </row>
    <row r="82" spans="1:10" s="1" customFormat="1" ht="15">
      <c r="A82" s="183"/>
      <c r="B82" s="126"/>
      <c r="C82" s="127"/>
      <c r="D82" s="10">
        <v>366</v>
      </c>
      <c r="E82" s="10" t="s">
        <v>5</v>
      </c>
      <c r="F82" s="11">
        <f>F271</f>
        <v>250000</v>
      </c>
      <c r="G82" s="420">
        <f>G271</f>
        <v>250000</v>
      </c>
      <c r="H82" s="11">
        <f>H271</f>
        <v>0</v>
      </c>
      <c r="I82" s="11">
        <f>I271</f>
        <v>0</v>
      </c>
      <c r="J82" s="27"/>
    </row>
    <row r="83" spans="1:10" s="1" customFormat="1" ht="15">
      <c r="A83" s="183"/>
      <c r="B83" s="126"/>
      <c r="C83" s="127"/>
      <c r="D83" s="10">
        <v>38</v>
      </c>
      <c r="E83" s="10" t="s">
        <v>5</v>
      </c>
      <c r="F83" s="11">
        <f>SUM(F84)</f>
        <v>160000</v>
      </c>
      <c r="G83" s="420">
        <f>SUM(G84)</f>
        <v>160000</v>
      </c>
      <c r="H83" s="11"/>
      <c r="I83" s="11"/>
      <c r="J83" s="27"/>
    </row>
    <row r="84" spans="1:10" s="1" customFormat="1" ht="15">
      <c r="A84" s="183"/>
      <c r="B84" s="126"/>
      <c r="C84" s="127"/>
      <c r="D84" s="10">
        <v>381</v>
      </c>
      <c r="E84" s="10" t="s">
        <v>59</v>
      </c>
      <c r="F84" s="11">
        <f>F277</f>
        <v>160000</v>
      </c>
      <c r="G84" s="420">
        <f>G277</f>
        <v>160000</v>
      </c>
      <c r="H84" s="11">
        <f>H277</f>
        <v>0</v>
      </c>
      <c r="I84" s="11">
        <f>I277</f>
        <v>0</v>
      </c>
      <c r="J84" s="27"/>
    </row>
    <row r="85" spans="1:10" s="1" customFormat="1" ht="15">
      <c r="A85" s="183"/>
      <c r="B85" s="126"/>
      <c r="C85" s="127"/>
      <c r="D85" s="10">
        <v>41</v>
      </c>
      <c r="E85" s="10" t="s">
        <v>11</v>
      </c>
      <c r="F85" s="11">
        <f>SUM(F86)</f>
        <v>310000</v>
      </c>
      <c r="G85" s="420">
        <f>SUM(G86)</f>
        <v>310000</v>
      </c>
      <c r="H85" s="11"/>
      <c r="I85" s="11"/>
      <c r="J85" s="27"/>
    </row>
    <row r="86" spans="1:10" s="1" customFormat="1" ht="15">
      <c r="A86" s="183"/>
      <c r="B86" s="126"/>
      <c r="C86" s="127"/>
      <c r="D86" s="10">
        <v>412</v>
      </c>
      <c r="E86" s="10" t="s">
        <v>494</v>
      </c>
      <c r="F86" s="11">
        <f>SUM(F290)</f>
        <v>310000</v>
      </c>
      <c r="G86" s="420">
        <f>SUM(G290)</f>
        <v>310000</v>
      </c>
      <c r="H86" s="11"/>
      <c r="I86" s="11"/>
      <c r="J86" s="27"/>
    </row>
    <row r="87" spans="1:10" s="1" customFormat="1" ht="15.75">
      <c r="A87" s="180" t="s">
        <v>409</v>
      </c>
      <c r="B87" s="186"/>
      <c r="C87" s="181" t="s">
        <v>71</v>
      </c>
      <c r="D87" s="182"/>
      <c r="E87" s="182" t="s">
        <v>418</v>
      </c>
      <c r="F87" s="175">
        <f>SUM(F88,F92,F94,F96,F99)</f>
        <v>554000</v>
      </c>
      <c r="G87" s="418">
        <f>SUM(G88,G92,G94,G96,G99)</f>
        <v>554000</v>
      </c>
      <c r="H87" s="175">
        <f>SUM(H88,H92,H94,H96,H99)</f>
        <v>0</v>
      </c>
      <c r="I87" s="175">
        <f>SUM(I88,I92,I94,I96,I99)</f>
        <v>0</v>
      </c>
      <c r="J87" s="27"/>
    </row>
    <row r="88" spans="1:10" s="1" customFormat="1" ht="15">
      <c r="A88" s="183"/>
      <c r="B88" s="126"/>
      <c r="C88" s="127"/>
      <c r="D88" s="10">
        <v>32</v>
      </c>
      <c r="E88" s="10" t="s">
        <v>4</v>
      </c>
      <c r="F88" s="11">
        <f>SUM(F89:F91)</f>
        <v>370000</v>
      </c>
      <c r="G88" s="420">
        <f>SUM(G89:G91)</f>
        <v>370000</v>
      </c>
      <c r="H88" s="11"/>
      <c r="I88" s="11"/>
      <c r="J88" s="27"/>
    </row>
    <row r="89" spans="1:10" s="1" customFormat="1" ht="15">
      <c r="A89" s="183"/>
      <c r="B89" s="126"/>
      <c r="C89" s="127"/>
      <c r="D89" s="10">
        <v>322</v>
      </c>
      <c r="E89" s="10" t="s">
        <v>56</v>
      </c>
      <c r="F89" s="11">
        <f>F332</f>
        <v>1000</v>
      </c>
      <c r="G89" s="420">
        <f>G332</f>
        <v>1000</v>
      </c>
      <c r="H89" s="11" t="e">
        <f>H332</f>
        <v>#REF!</v>
      </c>
      <c r="I89" s="11" t="e">
        <f>I332</f>
        <v>#REF!</v>
      </c>
      <c r="J89" s="27"/>
    </row>
    <row r="90" spans="1:10" s="1" customFormat="1" ht="15">
      <c r="A90" s="183"/>
      <c r="B90" s="126"/>
      <c r="C90" s="127"/>
      <c r="D90" s="10">
        <v>323</v>
      </c>
      <c r="E90" s="10" t="s">
        <v>52</v>
      </c>
      <c r="F90" s="11">
        <f>SUM(F298,F307,F333,F340)</f>
        <v>332000</v>
      </c>
      <c r="G90" s="420">
        <f>SUM(G298,G307,G333,G340)</f>
        <v>332000</v>
      </c>
      <c r="H90" s="11" t="e">
        <f>SUM(H298,H307,H333,H340)</f>
        <v>#REF!</v>
      </c>
      <c r="I90" s="11" t="e">
        <f>SUM(I298,I307,I333,I340)</f>
        <v>#REF!</v>
      </c>
      <c r="J90" s="27"/>
    </row>
    <row r="91" spans="1:10" s="1" customFormat="1" ht="15">
      <c r="A91" s="183"/>
      <c r="B91" s="126"/>
      <c r="C91" s="127"/>
      <c r="D91" s="10">
        <v>329</v>
      </c>
      <c r="E91" s="10" t="s">
        <v>8</v>
      </c>
      <c r="F91" s="11">
        <f>SUM(F334,F341,F345)</f>
        <v>37000</v>
      </c>
      <c r="G91" s="420">
        <f>SUM(G334,G341,G345)</f>
        <v>37000</v>
      </c>
      <c r="H91" s="11" t="e">
        <f>SUM(H334,H341,H345)</f>
        <v>#REF!</v>
      </c>
      <c r="I91" s="11" t="e">
        <f>SUM(I334,I341,I345)</f>
        <v>#REF!</v>
      </c>
      <c r="J91" s="27"/>
    </row>
    <row r="92" spans="1:10" s="1" customFormat="1" ht="15">
      <c r="A92" s="183"/>
      <c r="B92" s="126"/>
      <c r="C92" s="127"/>
      <c r="D92" s="10">
        <v>35</v>
      </c>
      <c r="E92" s="10" t="s">
        <v>37</v>
      </c>
      <c r="F92" s="11">
        <f>SUM(F93)</f>
        <v>150000</v>
      </c>
      <c r="G92" s="420">
        <f>SUM(G93)</f>
        <v>150000</v>
      </c>
      <c r="H92" s="11"/>
      <c r="I92" s="11"/>
      <c r="J92" s="27"/>
    </row>
    <row r="93" spans="1:10" s="1" customFormat="1" ht="15">
      <c r="A93" s="183"/>
      <c r="B93" s="126"/>
      <c r="C93" s="127"/>
      <c r="D93" s="10">
        <v>352</v>
      </c>
      <c r="E93" s="10" t="s">
        <v>433</v>
      </c>
      <c r="F93" s="11">
        <f>SUM(F312,F316,F320,F324)</f>
        <v>150000</v>
      </c>
      <c r="G93" s="420">
        <f>SUM(G312,G316,G320,G324)</f>
        <v>150000</v>
      </c>
      <c r="H93" s="11" t="e">
        <f>SUM(H312,H316,H320,H324)</f>
        <v>#REF!</v>
      </c>
      <c r="I93" s="11" t="e">
        <f>SUM(I312,I316,I320,I324)</f>
        <v>#REF!</v>
      </c>
      <c r="J93" s="27"/>
    </row>
    <row r="94" spans="1:10" s="1" customFormat="1" ht="15">
      <c r="A94" s="183"/>
      <c r="B94" s="126"/>
      <c r="C94" s="127"/>
      <c r="D94" s="10">
        <v>36</v>
      </c>
      <c r="E94" s="10" t="s">
        <v>434</v>
      </c>
      <c r="F94" s="11">
        <f>SUM(F95)</f>
        <v>10000</v>
      </c>
      <c r="G94" s="420">
        <f>SUM(G95)</f>
        <v>10000</v>
      </c>
      <c r="H94" s="11"/>
      <c r="I94" s="11"/>
      <c r="J94" s="27"/>
    </row>
    <row r="95" spans="1:10" s="1" customFormat="1" ht="15">
      <c r="A95" s="183"/>
      <c r="B95" s="126"/>
      <c r="C95" s="127"/>
      <c r="D95" s="10">
        <v>366</v>
      </c>
      <c r="E95" s="10" t="s">
        <v>301</v>
      </c>
      <c r="F95" s="11">
        <f>F300</f>
        <v>10000</v>
      </c>
      <c r="G95" s="420">
        <f>G300</f>
        <v>10000</v>
      </c>
      <c r="H95" s="11">
        <f>H300</f>
        <v>0</v>
      </c>
      <c r="I95" s="11">
        <f>I300</f>
        <v>0</v>
      </c>
      <c r="J95" s="27"/>
    </row>
    <row r="96" spans="1:10" s="1" customFormat="1" ht="15">
      <c r="A96" s="183"/>
      <c r="B96" s="126"/>
      <c r="C96" s="127"/>
      <c r="D96" s="10">
        <v>38</v>
      </c>
      <c r="E96" s="10" t="s">
        <v>32</v>
      </c>
      <c r="F96" s="11">
        <f>SUM(F97:F98)</f>
        <v>24000</v>
      </c>
      <c r="G96" s="420">
        <f>SUM(G97:G98)</f>
        <v>24000</v>
      </c>
      <c r="H96" s="11"/>
      <c r="I96" s="11"/>
      <c r="J96" s="27"/>
    </row>
    <row r="97" spans="1:10" s="1" customFormat="1" ht="15">
      <c r="A97" s="183"/>
      <c r="B97" s="126"/>
      <c r="C97" s="127"/>
      <c r="D97" s="10">
        <v>381</v>
      </c>
      <c r="E97" s="10" t="s">
        <v>59</v>
      </c>
      <c r="F97" s="11">
        <f>SUM(F336,F347)</f>
        <v>24000</v>
      </c>
      <c r="G97" s="420">
        <f>SUM(G336,G347)</f>
        <v>24000</v>
      </c>
      <c r="H97" s="11">
        <f>SUM(H336,H347)</f>
        <v>0</v>
      </c>
      <c r="I97" s="11">
        <f>SUM(I336,I347)</f>
        <v>0</v>
      </c>
      <c r="J97" s="27"/>
    </row>
    <row r="98" spans="1:10" s="1" customFormat="1" ht="15">
      <c r="A98" s="183"/>
      <c r="B98" s="126"/>
      <c r="C98" s="127"/>
      <c r="D98" s="10">
        <v>383</v>
      </c>
      <c r="E98" s="10" t="s">
        <v>308</v>
      </c>
      <c r="F98" s="11">
        <f>F328</f>
        <v>0</v>
      </c>
      <c r="G98" s="420">
        <f>G328</f>
        <v>0</v>
      </c>
      <c r="H98" s="11">
        <f>H328</f>
        <v>0</v>
      </c>
      <c r="I98" s="11">
        <f>I328</f>
        <v>0</v>
      </c>
      <c r="J98" s="27"/>
    </row>
    <row r="99" spans="1:10" s="1" customFormat="1" ht="15">
      <c r="A99" s="183"/>
      <c r="B99" s="126"/>
      <c r="C99" s="127"/>
      <c r="D99" s="10">
        <v>41</v>
      </c>
      <c r="E99" s="10" t="s">
        <v>11</v>
      </c>
      <c r="F99" s="11">
        <f>SUM(F100)</f>
        <v>0</v>
      </c>
      <c r="G99" s="420">
        <f>SUM(G100)</f>
        <v>0</v>
      </c>
      <c r="H99" s="11"/>
      <c r="I99" s="11"/>
      <c r="J99" s="27"/>
    </row>
    <row r="100" spans="1:10" s="1" customFormat="1" ht="15">
      <c r="A100" s="183"/>
      <c r="B100" s="126"/>
      <c r="C100" s="127"/>
      <c r="D100" s="10">
        <v>411</v>
      </c>
      <c r="E100" s="10" t="s">
        <v>431</v>
      </c>
      <c r="F100" s="11">
        <f>F303</f>
        <v>0</v>
      </c>
      <c r="G100" s="420">
        <f>G303</f>
        <v>0</v>
      </c>
      <c r="H100" s="11" t="e">
        <f>H303</f>
        <v>#REF!</v>
      </c>
      <c r="I100" s="11" t="e">
        <f>I303</f>
        <v>#REF!</v>
      </c>
      <c r="J100" s="27"/>
    </row>
    <row r="101" spans="1:10" s="1" customFormat="1" ht="15.75">
      <c r="A101" s="180" t="s">
        <v>409</v>
      </c>
      <c r="B101" s="186"/>
      <c r="C101" s="181" t="s">
        <v>73</v>
      </c>
      <c r="D101" s="182"/>
      <c r="E101" s="182" t="s">
        <v>419</v>
      </c>
      <c r="F101" s="175">
        <f>SUM(F102,F106,F111,F114,F118)</f>
        <v>4225000</v>
      </c>
      <c r="G101" s="418">
        <f>SUM(G102,G106,G111,G114,G118)</f>
        <v>4225000</v>
      </c>
      <c r="H101" s="175" t="e">
        <f>SUM(H102,H106,H111,H114,H118)</f>
        <v>#REF!</v>
      </c>
      <c r="I101" s="175" t="e">
        <f>SUM(I102,I106,I111,I114,I118)</f>
        <v>#REF!</v>
      </c>
      <c r="J101" s="27"/>
    </row>
    <row r="102" spans="1:10" s="1" customFormat="1" ht="15">
      <c r="A102" s="183"/>
      <c r="B102" s="126"/>
      <c r="C102" s="127"/>
      <c r="D102" s="10">
        <v>31</v>
      </c>
      <c r="E102" s="10" t="s">
        <v>6</v>
      </c>
      <c r="F102" s="11">
        <f>SUM(F103:F105)</f>
        <v>322200</v>
      </c>
      <c r="G102" s="420">
        <f>SUM(G103:G105)</f>
        <v>322200</v>
      </c>
      <c r="H102" s="11"/>
      <c r="I102" s="11"/>
      <c r="J102" s="27"/>
    </row>
    <row r="103" spans="1:10" s="1" customFormat="1" ht="15">
      <c r="A103" s="183"/>
      <c r="B103" s="126"/>
      <c r="C103" s="127"/>
      <c r="D103" s="10">
        <v>311</v>
      </c>
      <c r="E103" s="10" t="s">
        <v>114</v>
      </c>
      <c r="F103" s="11">
        <f>F365</f>
        <v>275000</v>
      </c>
      <c r="G103" s="420">
        <f>G365</f>
        <v>275000</v>
      </c>
      <c r="H103" s="11" t="e">
        <f>H365</f>
        <v>#REF!</v>
      </c>
      <c r="I103" s="11" t="e">
        <f>I365</f>
        <v>#REF!</v>
      </c>
      <c r="J103" s="27"/>
    </row>
    <row r="104" spans="1:10" s="1" customFormat="1" ht="15">
      <c r="A104" s="183"/>
      <c r="B104" s="126"/>
      <c r="C104" s="127"/>
      <c r="D104" s="10">
        <v>312</v>
      </c>
      <c r="E104" s="10" t="s">
        <v>7</v>
      </c>
      <c r="F104" s="11">
        <f>SUM(F366)</f>
        <v>0</v>
      </c>
      <c r="G104" s="420">
        <f>SUM(G366)</f>
        <v>0</v>
      </c>
      <c r="H104" s="11"/>
      <c r="I104" s="11"/>
      <c r="J104" s="27"/>
    </row>
    <row r="105" spans="1:10" s="1" customFormat="1" ht="15">
      <c r="A105" s="183"/>
      <c r="B105" s="126"/>
      <c r="C105" s="127"/>
      <c r="D105" s="10">
        <v>313</v>
      </c>
      <c r="E105" s="10" t="s">
        <v>54</v>
      </c>
      <c r="F105" s="11">
        <f>F367</f>
        <v>47200</v>
      </c>
      <c r="G105" s="420">
        <f>G367</f>
        <v>47200</v>
      </c>
      <c r="H105" s="11" t="e">
        <f>H367</f>
        <v>#REF!</v>
      </c>
      <c r="I105" s="11" t="e">
        <f>I367</f>
        <v>#REF!</v>
      </c>
      <c r="J105" s="27"/>
    </row>
    <row r="106" spans="1:10" s="1" customFormat="1" ht="15">
      <c r="A106" s="183"/>
      <c r="B106" s="126"/>
      <c r="C106" s="127"/>
      <c r="D106" s="10">
        <v>32</v>
      </c>
      <c r="E106" s="10" t="s">
        <v>4</v>
      </c>
      <c r="F106" s="11">
        <f>SUM(F107:F110)</f>
        <v>1745800</v>
      </c>
      <c r="G106" s="420">
        <f>SUM(G107:G110)</f>
        <v>1745800</v>
      </c>
      <c r="H106" s="11"/>
      <c r="I106" s="11"/>
      <c r="J106" s="27"/>
    </row>
    <row r="107" spans="1:10" s="1" customFormat="1" ht="15">
      <c r="A107" s="183"/>
      <c r="B107" s="126"/>
      <c r="C107" s="127"/>
      <c r="D107" s="10">
        <v>321</v>
      </c>
      <c r="E107" s="10" t="s">
        <v>115</v>
      </c>
      <c r="F107" s="11">
        <f>SUM(F369)</f>
        <v>3000</v>
      </c>
      <c r="G107" s="420">
        <f>SUM(G369)</f>
        <v>3000</v>
      </c>
      <c r="H107" s="11" t="e">
        <f>SUM(H369)</f>
        <v>#REF!</v>
      </c>
      <c r="I107" s="11" t="e">
        <f>SUM(I369)</f>
        <v>#REF!</v>
      </c>
      <c r="J107" s="27"/>
    </row>
    <row r="108" spans="1:10" s="1" customFormat="1" ht="15">
      <c r="A108" s="183"/>
      <c r="B108" s="126"/>
      <c r="C108" s="127"/>
      <c r="D108" s="10">
        <v>322</v>
      </c>
      <c r="E108" s="10" t="s">
        <v>56</v>
      </c>
      <c r="F108" s="11">
        <f>SUM(F355,F360,F370,F380,F392)</f>
        <v>194575</v>
      </c>
      <c r="G108" s="420">
        <f>SUM(G355,G360,G370,G380,G392)</f>
        <v>194575</v>
      </c>
      <c r="H108" s="11" t="e">
        <f>SUM(H355,H360,H370,H380,H392)</f>
        <v>#REF!</v>
      </c>
      <c r="I108" s="11" t="e">
        <f>SUM(I355,I360,I370,I380,I392)</f>
        <v>#REF!</v>
      </c>
      <c r="J108" s="27"/>
    </row>
    <row r="109" spans="1:10" s="1" customFormat="1" ht="15">
      <c r="A109" s="183"/>
      <c r="B109" s="126"/>
      <c r="C109" s="127"/>
      <c r="D109" s="10">
        <v>323</v>
      </c>
      <c r="E109" s="10" t="s">
        <v>52</v>
      </c>
      <c r="F109" s="11">
        <f>SUM(F356,F361,F371,F381,F388,F393,F403,F407,F411,F415,F443,F456,F461,F465)</f>
        <v>1544225</v>
      </c>
      <c r="G109" s="420">
        <f>SUM(G356,G361,G371,G381,G388,G393,G403,G407,G411,G415,G443,G456,G461,G465)</f>
        <v>1544225</v>
      </c>
      <c r="H109" s="11" t="e">
        <f>SUM(H356,H361,H371,H381,H388,H393,H403,H407,H411,H415,H443,H456,H461,H465)</f>
        <v>#REF!</v>
      </c>
      <c r="I109" s="11" t="e">
        <f>SUM(I356,I361,I371,I381,I388,I393,I403,I407,I411,I415,I443,I456,I461,I465)</f>
        <v>#REF!</v>
      </c>
      <c r="J109" s="27"/>
    </row>
    <row r="110" spans="1:10" s="1" customFormat="1" ht="15">
      <c r="A110" s="183"/>
      <c r="B110" s="126"/>
      <c r="C110" s="127"/>
      <c r="D110" s="10">
        <v>329</v>
      </c>
      <c r="E110" s="10" t="s">
        <v>8</v>
      </c>
      <c r="F110" s="11">
        <f>SUM(F372)</f>
        <v>4000</v>
      </c>
      <c r="G110" s="420">
        <f>SUM(G372)</f>
        <v>4000</v>
      </c>
      <c r="H110" s="11">
        <f>SUM(H372)</f>
        <v>0</v>
      </c>
      <c r="I110" s="11">
        <f>SUM(I372)</f>
        <v>0</v>
      </c>
      <c r="J110" s="27"/>
    </row>
    <row r="111" spans="1:10" s="1" customFormat="1" ht="15">
      <c r="A111" s="183"/>
      <c r="B111" s="126"/>
      <c r="C111" s="127"/>
      <c r="D111" s="10">
        <v>38</v>
      </c>
      <c r="E111" s="10" t="s">
        <v>32</v>
      </c>
      <c r="F111" s="11">
        <f>SUM(F112:F113)</f>
        <v>220000</v>
      </c>
      <c r="G111" s="420">
        <f>SUM(G112:G113)</f>
        <v>220000</v>
      </c>
      <c r="H111" s="11" t="e">
        <f>SUM(H112:H113)</f>
        <v>#REF!</v>
      </c>
      <c r="I111" s="11" t="e">
        <f>SUM(I112:I113)</f>
        <v>#REF!</v>
      </c>
      <c r="J111" s="27"/>
    </row>
    <row r="112" spans="1:10" s="1" customFormat="1" ht="15">
      <c r="A112" s="183"/>
      <c r="B112" s="126"/>
      <c r="C112" s="127"/>
      <c r="D112" s="10">
        <v>386</v>
      </c>
      <c r="E112" s="10" t="s">
        <v>51</v>
      </c>
      <c r="F112" s="11">
        <f>SUM(F429)</f>
        <v>200000</v>
      </c>
      <c r="G112" s="420">
        <f>SUM(G429)</f>
        <v>200000</v>
      </c>
      <c r="H112" s="11" t="e">
        <f>SUM(H429)</f>
        <v>#REF!</v>
      </c>
      <c r="I112" s="11" t="e">
        <f>SUM(I429)</f>
        <v>#REF!</v>
      </c>
      <c r="J112" s="27"/>
    </row>
    <row r="113" spans="1:10" s="1" customFormat="1" ht="15">
      <c r="A113" s="183"/>
      <c r="B113" s="126"/>
      <c r="C113" s="127"/>
      <c r="D113" s="10">
        <v>386</v>
      </c>
      <c r="E113" s="10" t="s">
        <v>293</v>
      </c>
      <c r="F113" s="11">
        <f>SUM(F421,F447)</f>
        <v>20000</v>
      </c>
      <c r="G113" s="420">
        <f>SUM(G421,G447)</f>
        <v>20000</v>
      </c>
      <c r="H113" s="11">
        <f>H447</f>
        <v>0</v>
      </c>
      <c r="I113" s="11">
        <f>I447</f>
        <v>0</v>
      </c>
      <c r="J113" s="27"/>
    </row>
    <row r="114" spans="1:10" s="1" customFormat="1" ht="15">
      <c r="A114" s="183"/>
      <c r="B114" s="126"/>
      <c r="C114" s="127"/>
      <c r="D114" s="10">
        <v>42</v>
      </c>
      <c r="E114" s="10" t="s">
        <v>12</v>
      </c>
      <c r="F114" s="11">
        <f>SUM(F115:F117)</f>
        <v>1937000</v>
      </c>
      <c r="G114" s="420">
        <f>SUM(G115:G117)</f>
        <v>1937000</v>
      </c>
      <c r="H114" s="11"/>
      <c r="I114" s="11"/>
      <c r="J114" s="27"/>
    </row>
    <row r="115" spans="1:10" s="1" customFormat="1" ht="15">
      <c r="A115" s="183"/>
      <c r="B115" s="126"/>
      <c r="C115" s="127"/>
      <c r="D115" s="10">
        <v>421</v>
      </c>
      <c r="E115" s="10" t="s">
        <v>62</v>
      </c>
      <c r="F115" s="11">
        <f>SUM(F384,F396,F424,F433,F437)</f>
        <v>1830000</v>
      </c>
      <c r="G115" s="420">
        <f>SUM(G384,G396,G424,G433,G437)</f>
        <v>1830000</v>
      </c>
      <c r="H115" s="11" t="e">
        <f>SUM(H384,H396,H424,H433)</f>
        <v>#REF!</v>
      </c>
      <c r="I115" s="11" t="e">
        <f>SUM(I384,I396,I424,I433)</f>
        <v>#REF!</v>
      </c>
      <c r="J115" s="27"/>
    </row>
    <row r="116" spans="1:10" s="1" customFormat="1" ht="15">
      <c r="A116" s="183"/>
      <c r="B116" s="126"/>
      <c r="C116" s="127"/>
      <c r="D116" s="10">
        <v>422</v>
      </c>
      <c r="E116" s="10" t="s">
        <v>50</v>
      </c>
      <c r="F116" s="11">
        <f>SUM(F375,F397,F451)</f>
        <v>107000</v>
      </c>
      <c r="G116" s="420">
        <f>SUM(G375,G397,G451)</f>
        <v>107000</v>
      </c>
      <c r="H116" s="11" t="e">
        <f>SUM(H375,H397,H451)</f>
        <v>#REF!</v>
      </c>
      <c r="I116" s="11" t="e">
        <f>SUM(I375,I397,I451)</f>
        <v>#REF!</v>
      </c>
      <c r="J116" s="27"/>
    </row>
    <row r="117" spans="1:10" s="1" customFormat="1" ht="15">
      <c r="A117" s="183"/>
      <c r="B117" s="126"/>
      <c r="C117" s="127"/>
      <c r="D117" s="10">
        <v>423</v>
      </c>
      <c r="E117" s="10" t="s">
        <v>401</v>
      </c>
      <c r="F117" s="11">
        <f>F376</f>
        <v>0</v>
      </c>
      <c r="G117" s="420">
        <f>G376</f>
        <v>0</v>
      </c>
      <c r="H117" s="11">
        <f>H376</f>
        <v>0</v>
      </c>
      <c r="I117" s="11">
        <f>I376</f>
        <v>0</v>
      </c>
      <c r="J117" s="27"/>
    </row>
    <row r="118" spans="1:10" s="1" customFormat="1" ht="15">
      <c r="A118" s="183"/>
      <c r="B118" s="126"/>
      <c r="C118" s="127"/>
      <c r="D118" s="10">
        <v>45</v>
      </c>
      <c r="E118" s="10" t="s">
        <v>470</v>
      </c>
      <c r="F118" s="11">
        <f>SUM(F119)</f>
        <v>0</v>
      </c>
      <c r="G118" s="420">
        <f>SUM(G119)</f>
        <v>0</v>
      </c>
      <c r="H118" s="11">
        <f>SUM(H119)</f>
        <v>0</v>
      </c>
      <c r="I118" s="11">
        <f>SUM(I119)</f>
        <v>0</v>
      </c>
      <c r="J118" s="27"/>
    </row>
    <row r="119" spans="1:10" s="1" customFormat="1" ht="15">
      <c r="A119" s="183"/>
      <c r="B119" s="126"/>
      <c r="C119" s="127"/>
      <c r="D119" s="10">
        <v>451</v>
      </c>
      <c r="E119" s="10" t="s">
        <v>471</v>
      </c>
      <c r="F119" s="11">
        <f>SUM(F399)</f>
        <v>0</v>
      </c>
      <c r="G119" s="420">
        <f>SUM(G399)</f>
        <v>0</v>
      </c>
      <c r="H119" s="11"/>
      <c r="I119" s="11"/>
      <c r="J119" s="27"/>
    </row>
    <row r="120" spans="1:10" s="1" customFormat="1" ht="15.75">
      <c r="A120" s="180" t="s">
        <v>409</v>
      </c>
      <c r="B120" s="186"/>
      <c r="C120" s="181" t="s">
        <v>414</v>
      </c>
      <c r="D120" s="182"/>
      <c r="E120" s="182" t="s">
        <v>458</v>
      </c>
      <c r="F120" s="168">
        <f>SUM(F121,F124,F126,F128,F130)</f>
        <v>3822500</v>
      </c>
      <c r="G120" s="416">
        <f>SUM(G121,G124,G126,G128,G130)</f>
        <v>3822500</v>
      </c>
      <c r="H120" s="168">
        <f>SUM(H121,H124,H126,H128,H130)</f>
        <v>0</v>
      </c>
      <c r="I120" s="168">
        <f>SUM(I121,I124,I126,I128,I130)</f>
        <v>0</v>
      </c>
      <c r="J120" s="27"/>
    </row>
    <row r="121" spans="1:10" s="1" customFormat="1" ht="12.75">
      <c r="A121" s="183"/>
      <c r="B121" s="184"/>
      <c r="C121" s="184"/>
      <c r="D121" s="10">
        <v>32</v>
      </c>
      <c r="E121" s="10" t="s">
        <v>4</v>
      </c>
      <c r="F121" s="11">
        <f>SUM(F122:F123)</f>
        <v>24000</v>
      </c>
      <c r="G121" s="420">
        <f>SUM(G122:G123)</f>
        <v>24000</v>
      </c>
      <c r="H121" s="11"/>
      <c r="I121" s="11"/>
      <c r="J121" s="27"/>
    </row>
    <row r="122" spans="1:10" s="1" customFormat="1" ht="12.75">
      <c r="A122" s="183"/>
      <c r="B122" s="184"/>
      <c r="C122" s="184"/>
      <c r="D122" s="10">
        <v>322</v>
      </c>
      <c r="E122" s="10" t="s">
        <v>56</v>
      </c>
      <c r="F122" s="11">
        <f aca="true" t="shared" si="5" ref="F122:I123">F473</f>
        <v>22000</v>
      </c>
      <c r="G122" s="420">
        <f t="shared" si="5"/>
        <v>22000</v>
      </c>
      <c r="H122" s="11" t="e">
        <f t="shared" si="5"/>
        <v>#REF!</v>
      </c>
      <c r="I122" s="11" t="e">
        <f t="shared" si="5"/>
        <v>#REF!</v>
      </c>
      <c r="J122" s="27"/>
    </row>
    <row r="123" spans="1:10" s="1" customFormat="1" ht="12.75">
      <c r="A123" s="183"/>
      <c r="B123" s="184"/>
      <c r="C123" s="184"/>
      <c r="D123" s="10">
        <v>323</v>
      </c>
      <c r="E123" s="10" t="s">
        <v>435</v>
      </c>
      <c r="F123" s="11">
        <f t="shared" si="5"/>
        <v>2000</v>
      </c>
      <c r="G123" s="420">
        <f t="shared" si="5"/>
        <v>2000</v>
      </c>
      <c r="H123" s="11" t="e">
        <f t="shared" si="5"/>
        <v>#REF!</v>
      </c>
      <c r="I123" s="11" t="e">
        <f t="shared" si="5"/>
        <v>#REF!</v>
      </c>
      <c r="J123" s="27"/>
    </row>
    <row r="124" spans="1:10" s="10" customFormat="1" ht="11.25">
      <c r="A124" s="183"/>
      <c r="B124" s="184"/>
      <c r="C124" s="184"/>
      <c r="D124" s="10">
        <v>36</v>
      </c>
      <c r="E124" s="10" t="s">
        <v>124</v>
      </c>
      <c r="F124" s="11">
        <f>SUM(F125:F125)</f>
        <v>758000</v>
      </c>
      <c r="G124" s="420">
        <f>SUM(G125:G125)</f>
        <v>758000</v>
      </c>
      <c r="H124" s="11"/>
      <c r="I124" s="11"/>
      <c r="J124" s="29"/>
    </row>
    <row r="125" spans="1:10" s="1" customFormat="1" ht="12.75">
      <c r="A125" s="183"/>
      <c r="B125" s="184"/>
      <c r="C125" s="184"/>
      <c r="D125" s="10">
        <v>366</v>
      </c>
      <c r="E125" s="10" t="s">
        <v>301</v>
      </c>
      <c r="F125" s="11">
        <f>SUM(F476,F487,F491,F506)</f>
        <v>758000</v>
      </c>
      <c r="G125" s="420">
        <f>SUM(G476,G487,G491,G506)</f>
        <v>758000</v>
      </c>
      <c r="H125" s="11">
        <f>SUM(H476,H487,H491,H506)</f>
        <v>0</v>
      </c>
      <c r="I125" s="11">
        <f>SUM(I476,I487,I491,I506)</f>
        <v>0</v>
      </c>
      <c r="J125" s="27"/>
    </row>
    <row r="126" spans="1:10" s="1" customFormat="1" ht="12.75">
      <c r="A126" s="183"/>
      <c r="B126" s="184"/>
      <c r="C126" s="184"/>
      <c r="D126" s="10">
        <v>37</v>
      </c>
      <c r="E126" s="10" t="s">
        <v>436</v>
      </c>
      <c r="F126" s="11">
        <f>SUM(F127)</f>
        <v>90500</v>
      </c>
      <c r="G126" s="420">
        <f>SUM(G127)</f>
        <v>90500</v>
      </c>
      <c r="H126" s="11">
        <f>SUM(H127)</f>
        <v>0</v>
      </c>
      <c r="I126" s="11">
        <f>SUM(I127)</f>
        <v>0</v>
      </c>
      <c r="J126" s="27"/>
    </row>
    <row r="127" spans="1:10" s="1" customFormat="1" ht="22.5">
      <c r="A127" s="183"/>
      <c r="B127" s="184"/>
      <c r="C127" s="184"/>
      <c r="D127" s="10">
        <v>372</v>
      </c>
      <c r="E127" s="18" t="s">
        <v>461</v>
      </c>
      <c r="F127" s="11">
        <f>SUM(F498,F502,F510)</f>
        <v>90500</v>
      </c>
      <c r="G127" s="420">
        <f>SUM(G498,G502,G510)</f>
        <v>90500</v>
      </c>
      <c r="H127" s="11">
        <f>SUM(H498,H502,H510)</f>
        <v>0</v>
      </c>
      <c r="I127" s="11">
        <f>SUM(I498,I502,I510)</f>
        <v>0</v>
      </c>
      <c r="J127" s="27"/>
    </row>
    <row r="128" spans="1:10" s="1" customFormat="1" ht="12.75">
      <c r="A128" s="183"/>
      <c r="B128" s="184"/>
      <c r="C128" s="184"/>
      <c r="D128" s="10">
        <v>41</v>
      </c>
      <c r="E128" s="10" t="s">
        <v>437</v>
      </c>
      <c r="F128" s="11">
        <f>SUM(F129)</f>
        <v>2650000</v>
      </c>
      <c r="G128" s="420">
        <f>SUM(G129)</f>
        <v>2650000</v>
      </c>
      <c r="H128" s="11"/>
      <c r="I128" s="11"/>
      <c r="J128" s="27"/>
    </row>
    <row r="129" spans="1:10" s="1" customFormat="1" ht="12.75">
      <c r="A129" s="183"/>
      <c r="B129" s="184"/>
      <c r="C129" s="184"/>
      <c r="D129" s="10">
        <v>412</v>
      </c>
      <c r="E129" s="10" t="s">
        <v>342</v>
      </c>
      <c r="F129" s="11">
        <f>SUM(F480,F494)</f>
        <v>2650000</v>
      </c>
      <c r="G129" s="420">
        <f>SUM(G480,G494)</f>
        <v>2650000</v>
      </c>
      <c r="H129" s="11">
        <f>H480</f>
        <v>0</v>
      </c>
      <c r="I129" s="11">
        <f>I480</f>
        <v>0</v>
      </c>
      <c r="J129" s="27"/>
    </row>
    <row r="130" spans="1:10" s="1" customFormat="1" ht="12.75">
      <c r="A130" s="183"/>
      <c r="B130" s="184"/>
      <c r="C130" s="184"/>
      <c r="D130" s="10">
        <v>42</v>
      </c>
      <c r="E130" s="10" t="s">
        <v>12</v>
      </c>
      <c r="F130" s="11">
        <f>SUM(F131)</f>
        <v>300000</v>
      </c>
      <c r="G130" s="420">
        <f>SUM(G131)</f>
        <v>300000</v>
      </c>
      <c r="H130" s="11"/>
      <c r="I130" s="11"/>
      <c r="J130" s="27"/>
    </row>
    <row r="131" spans="1:10" s="1" customFormat="1" ht="12.75">
      <c r="A131" s="183"/>
      <c r="B131" s="184"/>
      <c r="C131" s="184"/>
      <c r="D131" s="10">
        <v>422</v>
      </c>
      <c r="E131" s="10" t="s">
        <v>50</v>
      </c>
      <c r="F131" s="11">
        <f>SUM(F482)</f>
        <v>300000</v>
      </c>
      <c r="G131" s="420">
        <f>SUM(G482)</f>
        <v>300000</v>
      </c>
      <c r="H131" s="11"/>
      <c r="I131" s="11"/>
      <c r="J131" s="27"/>
    </row>
    <row r="132" spans="1:10" s="1" customFormat="1" ht="12.75">
      <c r="A132" s="180" t="s">
        <v>409</v>
      </c>
      <c r="B132" s="174"/>
      <c r="C132" s="181" t="s">
        <v>415</v>
      </c>
      <c r="D132" s="182"/>
      <c r="E132" s="182" t="s">
        <v>421</v>
      </c>
      <c r="F132" s="175">
        <f>SUM(F133,F136,F138)</f>
        <v>331700</v>
      </c>
      <c r="G132" s="418">
        <f>SUM(G133,G136,G138)</f>
        <v>331700</v>
      </c>
      <c r="H132" s="175" t="e">
        <f>SUM(H133,H136,H138)</f>
        <v>#REF!</v>
      </c>
      <c r="I132" s="175" t="e">
        <f>SUM(I133,I136,I138)</f>
        <v>#REF!</v>
      </c>
      <c r="J132" s="27"/>
    </row>
    <row r="133" spans="1:10" s="1" customFormat="1" ht="12.75">
      <c r="A133" s="183"/>
      <c r="B133" s="184"/>
      <c r="C133" s="184"/>
      <c r="D133" s="10">
        <v>32</v>
      </c>
      <c r="E133" s="10" t="s">
        <v>4</v>
      </c>
      <c r="F133" s="11">
        <f>SUM(F134:F135)</f>
        <v>16700</v>
      </c>
      <c r="G133" s="420">
        <f>SUM(G134:G135)</f>
        <v>16700</v>
      </c>
      <c r="H133" s="11" t="e">
        <f>SUM(H134:H135)</f>
        <v>#REF!</v>
      </c>
      <c r="I133" s="11" t="e">
        <f>SUM(I134:I135)</f>
        <v>#REF!</v>
      </c>
      <c r="J133" s="27"/>
    </row>
    <row r="134" spans="1:10" s="1" customFormat="1" ht="12.75">
      <c r="A134" s="183"/>
      <c r="B134" s="184"/>
      <c r="C134" s="184"/>
      <c r="D134" s="10">
        <v>322</v>
      </c>
      <c r="E134" s="10" t="s">
        <v>56</v>
      </c>
      <c r="F134" s="11">
        <f aca="true" t="shared" si="6" ref="F134:I135">F521</f>
        <v>11500</v>
      </c>
      <c r="G134" s="420">
        <f t="shared" si="6"/>
        <v>11500</v>
      </c>
      <c r="H134" s="11" t="e">
        <f t="shared" si="6"/>
        <v>#REF!</v>
      </c>
      <c r="I134" s="11" t="e">
        <f t="shared" si="6"/>
        <v>#REF!</v>
      </c>
      <c r="J134" s="27"/>
    </row>
    <row r="135" spans="1:10" s="1" customFormat="1" ht="12.75">
      <c r="A135" s="183"/>
      <c r="B135" s="184"/>
      <c r="C135" s="184"/>
      <c r="D135" s="10">
        <v>323</v>
      </c>
      <c r="E135" s="10" t="s">
        <v>52</v>
      </c>
      <c r="F135" s="11">
        <f t="shared" si="6"/>
        <v>5200</v>
      </c>
      <c r="G135" s="420">
        <f t="shared" si="6"/>
        <v>5200</v>
      </c>
      <c r="H135" s="11" t="e">
        <f t="shared" si="6"/>
        <v>#REF!</v>
      </c>
      <c r="I135" s="11" t="e">
        <f t="shared" si="6"/>
        <v>#REF!</v>
      </c>
      <c r="J135" s="27"/>
    </row>
    <row r="136" spans="1:10" s="1" customFormat="1" ht="12.75">
      <c r="A136" s="183"/>
      <c r="B136" s="184"/>
      <c r="C136" s="184"/>
      <c r="D136" s="10">
        <v>36</v>
      </c>
      <c r="E136" s="10" t="s">
        <v>13</v>
      </c>
      <c r="F136" s="11">
        <f>SUM(F137)</f>
        <v>155000</v>
      </c>
      <c r="G136" s="420">
        <f>SUM(G137)</f>
        <v>155000</v>
      </c>
      <c r="H136" s="11"/>
      <c r="I136" s="11"/>
      <c r="J136" s="27"/>
    </row>
    <row r="137" spans="1:10" s="1" customFormat="1" ht="12.75">
      <c r="A137" s="183"/>
      <c r="B137" s="184"/>
      <c r="C137" s="184"/>
      <c r="D137" s="10">
        <v>366</v>
      </c>
      <c r="E137" s="10" t="s">
        <v>301</v>
      </c>
      <c r="F137" s="11">
        <f>SUM(F524)</f>
        <v>155000</v>
      </c>
      <c r="G137" s="420">
        <f>SUM(G524)</f>
        <v>155000</v>
      </c>
      <c r="H137" s="11">
        <f>SUM(H524)</f>
        <v>0</v>
      </c>
      <c r="I137" s="11">
        <f>SUM(I524)</f>
        <v>0</v>
      </c>
      <c r="J137" s="27"/>
    </row>
    <row r="138" spans="1:10" s="1" customFormat="1" ht="12.75">
      <c r="A138" s="183"/>
      <c r="B138" s="184"/>
      <c r="C138" s="184"/>
      <c r="D138" s="10">
        <v>38</v>
      </c>
      <c r="E138" s="10" t="s">
        <v>5</v>
      </c>
      <c r="F138" s="11">
        <f>SUM(F139)</f>
        <v>160000</v>
      </c>
      <c r="G138" s="420">
        <f>SUM(G139)</f>
        <v>160000</v>
      </c>
      <c r="H138" s="11"/>
      <c r="I138" s="11"/>
      <c r="J138" s="27"/>
    </row>
    <row r="139" spans="1:10" s="1" customFormat="1" ht="12.75">
      <c r="A139" s="183"/>
      <c r="B139" s="184"/>
      <c r="C139" s="184"/>
      <c r="D139" s="10">
        <v>381</v>
      </c>
      <c r="E139" s="10" t="s">
        <v>59</v>
      </c>
      <c r="F139" s="11">
        <f>SUM(F517,F528)</f>
        <v>160000</v>
      </c>
      <c r="G139" s="420">
        <f>SUM(G517,G528)</f>
        <v>160000</v>
      </c>
      <c r="H139" s="11" t="e">
        <f>SUM(H517,H528)</f>
        <v>#REF!</v>
      </c>
      <c r="I139" s="11" t="e">
        <f>SUM(I517,I528)</f>
        <v>#REF!</v>
      </c>
      <c r="J139" s="27"/>
    </row>
    <row r="140" spans="1:10" s="1" customFormat="1" ht="12.75">
      <c r="A140" s="180" t="s">
        <v>409</v>
      </c>
      <c r="B140" s="174"/>
      <c r="C140" s="181" t="s">
        <v>416</v>
      </c>
      <c r="D140" s="182"/>
      <c r="E140" s="182" t="s">
        <v>422</v>
      </c>
      <c r="F140" s="175">
        <f>SUM(F141)</f>
        <v>205000</v>
      </c>
      <c r="G140" s="418">
        <f>SUM(G141)</f>
        <v>205000</v>
      </c>
      <c r="H140" s="175">
        <f>SUM(H141)</f>
        <v>0</v>
      </c>
      <c r="I140" s="175">
        <f>SUM(I141)</f>
        <v>0</v>
      </c>
      <c r="J140" s="27"/>
    </row>
    <row r="141" spans="1:10" s="1" customFormat="1" ht="12.75">
      <c r="A141" s="183"/>
      <c r="B141" s="184"/>
      <c r="C141" s="184"/>
      <c r="D141" s="10">
        <v>38</v>
      </c>
      <c r="E141" s="10" t="s">
        <v>5</v>
      </c>
      <c r="F141" s="11">
        <f>SUM(F142)</f>
        <v>205000</v>
      </c>
      <c r="G141" s="420">
        <f>SUM(G142)</f>
        <v>205000</v>
      </c>
      <c r="H141" s="11"/>
      <c r="I141" s="11"/>
      <c r="J141" s="27"/>
    </row>
    <row r="142" spans="1:10" s="1" customFormat="1" ht="12.75">
      <c r="A142" s="183"/>
      <c r="B142" s="184"/>
      <c r="C142" s="184"/>
      <c r="D142" s="10">
        <v>381</v>
      </c>
      <c r="E142" s="10" t="s">
        <v>59</v>
      </c>
      <c r="F142" s="11">
        <f>F535</f>
        <v>205000</v>
      </c>
      <c r="G142" s="420">
        <f>G535</f>
        <v>205000</v>
      </c>
      <c r="H142" s="11" t="e">
        <f>H535</f>
        <v>#REF!</v>
      </c>
      <c r="I142" s="11" t="e">
        <f>I535</f>
        <v>#REF!</v>
      </c>
      <c r="J142" s="27"/>
    </row>
    <row r="143" spans="1:10" s="1" customFormat="1" ht="12.75">
      <c r="A143" s="180" t="s">
        <v>409</v>
      </c>
      <c r="B143" s="174"/>
      <c r="C143" s="181" t="s">
        <v>88</v>
      </c>
      <c r="D143" s="182"/>
      <c r="E143" s="182" t="s">
        <v>423</v>
      </c>
      <c r="F143" s="175">
        <f>SUM(F144,F147,F152,F154,F156,F158)</f>
        <v>1377970</v>
      </c>
      <c r="G143" s="418">
        <f>SUM(G144,G147,G152,G154,G156,G158)</f>
        <v>1377970</v>
      </c>
      <c r="H143" s="175">
        <f>SUM(H144,H147,H152,H154,H156,H158)</f>
        <v>0</v>
      </c>
      <c r="I143" s="175">
        <f>SUM(I144,I147,I152,I154,I156,I158)</f>
        <v>0</v>
      </c>
      <c r="J143" s="27"/>
    </row>
    <row r="144" spans="1:10" s="1" customFormat="1" ht="12.75">
      <c r="A144" s="183"/>
      <c r="B144" s="184"/>
      <c r="C144" s="184"/>
      <c r="D144" s="10">
        <v>31</v>
      </c>
      <c r="E144" s="10" t="s">
        <v>6</v>
      </c>
      <c r="F144" s="11">
        <f>SUM(F145:F146)</f>
        <v>342577</v>
      </c>
      <c r="G144" s="420">
        <f>SUM(G145:G146)</f>
        <v>342577</v>
      </c>
      <c r="H144" s="11"/>
      <c r="I144" s="11"/>
      <c r="J144" s="27"/>
    </row>
    <row r="145" spans="1:10" s="1" customFormat="1" ht="12.75">
      <c r="A145" s="183"/>
      <c r="B145" s="184"/>
      <c r="C145" s="184"/>
      <c r="D145" s="10">
        <v>311</v>
      </c>
      <c r="E145" s="10" t="s">
        <v>114</v>
      </c>
      <c r="F145" s="11">
        <f aca="true" t="shared" si="7" ref="F145:I146">F556</f>
        <v>292301</v>
      </c>
      <c r="G145" s="420">
        <f t="shared" si="7"/>
        <v>292301</v>
      </c>
      <c r="H145" s="11">
        <f t="shared" si="7"/>
        <v>0</v>
      </c>
      <c r="I145" s="11">
        <f t="shared" si="7"/>
        <v>0</v>
      </c>
      <c r="J145" s="27"/>
    </row>
    <row r="146" spans="1:10" s="1" customFormat="1" ht="12.75">
      <c r="A146" s="183"/>
      <c r="B146" s="184"/>
      <c r="C146" s="184"/>
      <c r="D146" s="10">
        <v>313</v>
      </c>
      <c r="E146" s="10" t="s">
        <v>54</v>
      </c>
      <c r="F146" s="11">
        <f t="shared" si="7"/>
        <v>50276</v>
      </c>
      <c r="G146" s="420">
        <f t="shared" si="7"/>
        <v>50276</v>
      </c>
      <c r="H146" s="11">
        <f t="shared" si="7"/>
        <v>0</v>
      </c>
      <c r="I146" s="11">
        <f t="shared" si="7"/>
        <v>0</v>
      </c>
      <c r="J146" s="27"/>
    </row>
    <row r="147" spans="1:10" s="1" customFormat="1" ht="12.75">
      <c r="A147" s="183"/>
      <c r="B147" s="184"/>
      <c r="C147" s="184"/>
      <c r="D147" s="10">
        <v>32</v>
      </c>
      <c r="E147" s="10" t="s">
        <v>4</v>
      </c>
      <c r="F147" s="11">
        <f>SUM(F148:F151)</f>
        <v>416416</v>
      </c>
      <c r="G147" s="420">
        <f>SUM(G148:G151)</f>
        <v>416416</v>
      </c>
      <c r="H147" s="11"/>
      <c r="I147" s="11"/>
      <c r="J147" s="27"/>
    </row>
    <row r="148" spans="1:10" s="1" customFormat="1" ht="12.75">
      <c r="A148" s="183"/>
      <c r="B148" s="184"/>
      <c r="C148" s="184"/>
      <c r="D148" s="10">
        <v>321</v>
      </c>
      <c r="E148" s="10" t="s">
        <v>115</v>
      </c>
      <c r="F148" s="11">
        <f aca="true" t="shared" si="8" ref="F148:G151">SUM(F559)</f>
        <v>48000</v>
      </c>
      <c r="G148" s="420">
        <f t="shared" si="8"/>
        <v>48000</v>
      </c>
      <c r="H148" s="11"/>
      <c r="I148" s="11"/>
      <c r="J148" s="27"/>
    </row>
    <row r="149" spans="1:10" s="1" customFormat="1" ht="12.75">
      <c r="A149" s="183"/>
      <c r="B149" s="184"/>
      <c r="C149" s="184"/>
      <c r="D149" s="10">
        <v>322</v>
      </c>
      <c r="E149" s="10" t="s">
        <v>56</v>
      </c>
      <c r="F149" s="11">
        <f t="shared" si="8"/>
        <v>129878</v>
      </c>
      <c r="G149" s="420">
        <f t="shared" si="8"/>
        <v>129878</v>
      </c>
      <c r="H149" s="11"/>
      <c r="I149" s="11"/>
      <c r="J149" s="27"/>
    </row>
    <row r="150" spans="1:10" s="1" customFormat="1" ht="12.75">
      <c r="A150" s="183"/>
      <c r="B150" s="184"/>
      <c r="C150" s="184"/>
      <c r="D150" s="10">
        <v>323</v>
      </c>
      <c r="E150" s="10" t="s">
        <v>52</v>
      </c>
      <c r="F150" s="11">
        <f t="shared" si="8"/>
        <v>234538</v>
      </c>
      <c r="G150" s="420">
        <f t="shared" si="8"/>
        <v>234538</v>
      </c>
      <c r="H150" s="11"/>
      <c r="I150" s="11"/>
      <c r="J150" s="27"/>
    </row>
    <row r="151" spans="1:10" s="1" customFormat="1" ht="12.75">
      <c r="A151" s="183"/>
      <c r="B151" s="184"/>
      <c r="C151" s="184"/>
      <c r="D151" s="10">
        <v>329</v>
      </c>
      <c r="E151" s="10" t="s">
        <v>8</v>
      </c>
      <c r="F151" s="11">
        <f t="shared" si="8"/>
        <v>4000</v>
      </c>
      <c r="G151" s="420">
        <f t="shared" si="8"/>
        <v>4000</v>
      </c>
      <c r="H151" s="11"/>
      <c r="I151" s="11"/>
      <c r="J151" s="27"/>
    </row>
    <row r="152" spans="1:10" s="1" customFormat="1" ht="12.75">
      <c r="A152" s="183"/>
      <c r="B152" s="184"/>
      <c r="C152" s="184"/>
      <c r="D152" s="10">
        <v>36</v>
      </c>
      <c r="E152" s="10" t="s">
        <v>288</v>
      </c>
      <c r="F152" s="11">
        <f>SUM(F153)</f>
        <v>362877</v>
      </c>
      <c r="G152" s="420">
        <f>SUM(G153)</f>
        <v>362877</v>
      </c>
      <c r="H152" s="11"/>
      <c r="I152" s="11"/>
      <c r="J152" s="27"/>
    </row>
    <row r="153" spans="1:10" s="1" customFormat="1" ht="12.75">
      <c r="A153" s="183"/>
      <c r="B153" s="184"/>
      <c r="C153" s="184"/>
      <c r="D153" s="10">
        <v>363</v>
      </c>
      <c r="E153" s="10" t="s">
        <v>36</v>
      </c>
      <c r="F153" s="11">
        <f>SUM(F564)</f>
        <v>362877</v>
      </c>
      <c r="G153" s="420">
        <f>SUM(G564)</f>
        <v>362877</v>
      </c>
      <c r="H153" s="11"/>
      <c r="I153" s="11"/>
      <c r="J153" s="27"/>
    </row>
    <row r="154" spans="1:10" s="1" customFormat="1" ht="12.75">
      <c r="A154" s="183"/>
      <c r="B154" s="184"/>
      <c r="C154" s="184"/>
      <c r="D154" s="10">
        <v>42</v>
      </c>
      <c r="E154" s="10" t="s">
        <v>12</v>
      </c>
      <c r="F154" s="11">
        <f>SUM(F155)</f>
        <v>8400</v>
      </c>
      <c r="G154" s="420">
        <f>SUM(G155)</f>
        <v>8400</v>
      </c>
      <c r="H154" s="11"/>
      <c r="I154" s="11"/>
      <c r="J154" s="27"/>
    </row>
    <row r="155" spans="1:10" s="1" customFormat="1" ht="12.75">
      <c r="A155" s="183"/>
      <c r="B155" s="184"/>
      <c r="C155" s="184"/>
      <c r="D155" s="10">
        <v>423</v>
      </c>
      <c r="E155" s="10" t="s">
        <v>401</v>
      </c>
      <c r="F155" s="11">
        <f>SUM(F567)</f>
        <v>8400</v>
      </c>
      <c r="G155" s="420">
        <f>SUM(G567)</f>
        <v>8400</v>
      </c>
      <c r="H155" s="11"/>
      <c r="I155" s="11"/>
      <c r="J155" s="27"/>
    </row>
    <row r="156" spans="1:10" s="1" customFormat="1" ht="22.5">
      <c r="A156" s="183"/>
      <c r="B156" s="184"/>
      <c r="C156" s="184"/>
      <c r="D156" s="10">
        <v>37</v>
      </c>
      <c r="E156" s="18" t="s">
        <v>10</v>
      </c>
      <c r="F156" s="11">
        <f>SUM(F157)</f>
        <v>157700</v>
      </c>
      <c r="G156" s="420">
        <f>SUM(G157)</f>
        <v>157700</v>
      </c>
      <c r="H156" s="11"/>
      <c r="I156" s="11"/>
      <c r="J156" s="27"/>
    </row>
    <row r="157" spans="1:10" s="1" customFormat="1" ht="22.5">
      <c r="A157" s="183"/>
      <c r="B157" s="184"/>
      <c r="C157" s="184"/>
      <c r="D157" s="10">
        <v>372</v>
      </c>
      <c r="E157" s="18" t="s">
        <v>438</v>
      </c>
      <c r="F157" s="11">
        <f>SUM(F542,F548,F552,F571)</f>
        <v>157700</v>
      </c>
      <c r="G157" s="420">
        <f>SUM(G542,G548,G552,G571)</f>
        <v>157700</v>
      </c>
      <c r="H157" s="11" t="e">
        <f>SUM(H542,H548,H552)</f>
        <v>#REF!</v>
      </c>
      <c r="I157" s="11" t="e">
        <f>SUM(I542,I548,I552)</f>
        <v>#REF!</v>
      </c>
      <c r="J157" s="27"/>
    </row>
    <row r="158" spans="1:10" s="1" customFormat="1" ht="12.75">
      <c r="A158" s="183"/>
      <c r="B158" s="184"/>
      <c r="C158" s="184"/>
      <c r="D158" s="10">
        <v>38</v>
      </c>
      <c r="E158" s="10" t="s">
        <v>5</v>
      </c>
      <c r="F158" s="11">
        <f>SUM(F159)</f>
        <v>90000</v>
      </c>
      <c r="G158" s="420">
        <f>SUM(G159)</f>
        <v>90000</v>
      </c>
      <c r="H158" s="11"/>
      <c r="I158" s="11"/>
      <c r="J158" s="27"/>
    </row>
    <row r="159" spans="1:10" s="1" customFormat="1" ht="12.75">
      <c r="A159" s="183"/>
      <c r="B159" s="184"/>
      <c r="C159" s="184"/>
      <c r="D159" s="10">
        <v>381</v>
      </c>
      <c r="E159" s="10" t="s">
        <v>59</v>
      </c>
      <c r="F159" s="11">
        <f>SUM(F544,F576,F580,F584,F588,F592,F596)</f>
        <v>90000</v>
      </c>
      <c r="G159" s="420">
        <f>SUM(G544,G576,G580,G584,G588,G592,G596)</f>
        <v>90000</v>
      </c>
      <c r="H159" s="11" t="e">
        <f>SUM(H544,H576,H580,H584,H588,H592,H596)</f>
        <v>#REF!</v>
      </c>
      <c r="I159" s="11" t="e">
        <f>SUM(I544,I576,I580,I584,I588,I592,I596)</f>
        <v>#REF!</v>
      </c>
      <c r="J159" s="27"/>
    </row>
    <row r="160" spans="1:10" s="1" customFormat="1" ht="24.75" customHeight="1" thickBot="1">
      <c r="A160" s="187"/>
      <c r="B160" s="188"/>
      <c r="C160" s="189"/>
      <c r="D160" s="190"/>
      <c r="E160" s="191" t="s">
        <v>439</v>
      </c>
      <c r="F160" s="192">
        <f>SUM(F32,F52)</f>
        <v>13251070</v>
      </c>
      <c r="G160" s="421">
        <f>SUM(G32,G52)</f>
        <v>13251070</v>
      </c>
      <c r="H160" s="192" t="e">
        <f>SUM(H32,H52)</f>
        <v>#REF!</v>
      </c>
      <c r="I160" s="192" t="e">
        <f>SUM(I32,I52)</f>
        <v>#REF!</v>
      </c>
      <c r="J160" s="27"/>
    </row>
    <row r="161" spans="1:10" s="1" customFormat="1" ht="15">
      <c r="A161" s="21"/>
      <c r="B161" s="126"/>
      <c r="C161" s="127"/>
      <c r="D161" s="10"/>
      <c r="E161" s="98"/>
      <c r="F161" s="11"/>
      <c r="G161" s="125"/>
      <c r="H161" s="74"/>
      <c r="I161" s="74"/>
      <c r="J161" s="27"/>
    </row>
    <row r="162" spans="1:10" s="1" customFormat="1" ht="15">
      <c r="A162" s="21"/>
      <c r="B162" s="122"/>
      <c r="C162" s="98"/>
      <c r="D162" s="10"/>
      <c r="E162" s="98"/>
      <c r="F162" s="10"/>
      <c r="G162" s="123"/>
      <c r="H162" s="73"/>
      <c r="I162" s="73"/>
      <c r="J162" s="27"/>
    </row>
    <row r="163" spans="1:10" s="1" customFormat="1" ht="15.75" customHeight="1">
      <c r="A163" s="30"/>
      <c r="B163" s="451" t="s">
        <v>486</v>
      </c>
      <c r="C163" s="451"/>
      <c r="D163" s="451"/>
      <c r="E163" s="451"/>
      <c r="J163" s="27"/>
    </row>
    <row r="164" spans="1:10" ht="12.75">
      <c r="A164" s="132"/>
      <c r="D164" s="10"/>
      <c r="E164" s="10"/>
      <c r="G164" s="88"/>
      <c r="J164" s="29"/>
    </row>
    <row r="165" spans="4:10" ht="13.5" thickBot="1">
      <c r="D165" s="10"/>
      <c r="E165" s="10"/>
      <c r="G165" s="88"/>
      <c r="J165" s="29"/>
    </row>
    <row r="166" spans="1:10" ht="22.5">
      <c r="A166" s="193" t="s">
        <v>171</v>
      </c>
      <c r="B166" s="194"/>
      <c r="C166" s="195"/>
      <c r="D166" s="196"/>
      <c r="E166" s="197"/>
      <c r="F166" s="198">
        <v>2</v>
      </c>
      <c r="G166" s="199">
        <v>3</v>
      </c>
      <c r="H166" s="200" t="s">
        <v>1</v>
      </c>
      <c r="I166" s="200" t="s">
        <v>2</v>
      </c>
      <c r="J166" s="424" t="s">
        <v>22</v>
      </c>
    </row>
    <row r="167" spans="1:10" ht="22.5">
      <c r="A167" s="201" t="s">
        <v>175</v>
      </c>
      <c r="B167" s="202" t="s">
        <v>172</v>
      </c>
      <c r="C167" s="203" t="s">
        <v>122</v>
      </c>
      <c r="D167" s="204" t="s">
        <v>0</v>
      </c>
      <c r="E167" s="204"/>
      <c r="F167" s="205" t="s">
        <v>38</v>
      </c>
      <c r="G167" s="206" t="s">
        <v>528</v>
      </c>
      <c r="H167" s="207"/>
      <c r="I167" s="207"/>
      <c r="J167" s="425" t="s">
        <v>40</v>
      </c>
    </row>
    <row r="168" spans="1:10" ht="12.75">
      <c r="A168" s="208" t="s">
        <v>19</v>
      </c>
      <c r="B168" s="209" t="s">
        <v>173</v>
      </c>
      <c r="C168" s="210" t="s">
        <v>123</v>
      </c>
      <c r="D168" s="210" t="s">
        <v>15</v>
      </c>
      <c r="E168" s="204" t="s">
        <v>16</v>
      </c>
      <c r="F168" s="205" t="s">
        <v>361</v>
      </c>
      <c r="G168" s="206" t="s">
        <v>361</v>
      </c>
      <c r="H168" s="211">
        <v>2006</v>
      </c>
      <c r="I168" s="211">
        <v>2007</v>
      </c>
      <c r="J168" s="425" t="s">
        <v>41</v>
      </c>
    </row>
    <row r="169" spans="1:10" ht="12.75">
      <c r="A169" s="212"/>
      <c r="B169" s="213"/>
      <c r="C169" s="214"/>
      <c r="D169" s="51" t="s">
        <v>17</v>
      </c>
      <c r="E169" s="51"/>
      <c r="F169" s="215">
        <f>SUM(F170,F207)</f>
        <v>13251070</v>
      </c>
      <c r="G169" s="215">
        <f>SUM(G170,G207)</f>
        <v>13251070</v>
      </c>
      <c r="H169" s="216" t="e">
        <f>SUM(H170,H207)</f>
        <v>#REF!</v>
      </c>
      <c r="I169" s="216" t="e">
        <f>SUM(I170,I207)</f>
        <v>#REF!</v>
      </c>
      <c r="J169" s="426">
        <f>+G169/F169*100</f>
        <v>100</v>
      </c>
    </row>
    <row r="170" spans="1:10" ht="12.75">
      <c r="A170" s="169" t="s">
        <v>154</v>
      </c>
      <c r="B170" s="217"/>
      <c r="C170" s="218"/>
      <c r="D170" s="219" t="s">
        <v>360</v>
      </c>
      <c r="E170" s="219"/>
      <c r="F170" s="220">
        <f>SUM(F171,F181)</f>
        <v>429300</v>
      </c>
      <c r="G170" s="220">
        <f>SUM(G171,G181)</f>
        <v>429300</v>
      </c>
      <c r="H170" s="220" t="e">
        <f>SUM(H171,H181)</f>
        <v>#REF!</v>
      </c>
      <c r="I170" s="220" t="e">
        <f>SUM(I171,I181)</f>
        <v>#REF!</v>
      </c>
      <c r="J170" s="417">
        <f>+G170/F170*100</f>
        <v>100</v>
      </c>
    </row>
    <row r="171" spans="1:10" ht="12.75">
      <c r="A171" s="169" t="s">
        <v>155</v>
      </c>
      <c r="B171" s="217"/>
      <c r="C171" s="218"/>
      <c r="D171" s="219" t="s">
        <v>286</v>
      </c>
      <c r="E171" s="219"/>
      <c r="F171" s="220">
        <f>SUM(F173,)</f>
        <v>108000</v>
      </c>
      <c r="G171" s="220">
        <f>SUM(G173,)</f>
        <v>108000</v>
      </c>
      <c r="H171" s="220" t="e">
        <f>SUM(H173,)</f>
        <v>#REF!</v>
      </c>
      <c r="I171" s="220" t="e">
        <f>SUM(I173,)</f>
        <v>#REF!</v>
      </c>
      <c r="J171" s="417">
        <f>+G171/F171*100</f>
        <v>100</v>
      </c>
    </row>
    <row r="172" spans="1:10" ht="12.75">
      <c r="A172" s="169" t="s">
        <v>69</v>
      </c>
      <c r="B172" s="217"/>
      <c r="C172" s="218" t="s">
        <v>69</v>
      </c>
      <c r="D172" s="219" t="s">
        <v>18</v>
      </c>
      <c r="E172" s="219"/>
      <c r="F172" s="220"/>
      <c r="G172" s="65"/>
      <c r="H172" s="221"/>
      <c r="I172" s="221"/>
      <c r="J172" s="417"/>
    </row>
    <row r="173" spans="1:10" ht="25.5" customHeight="1">
      <c r="A173" s="222" t="s">
        <v>126</v>
      </c>
      <c r="B173" s="223"/>
      <c r="C173" s="224"/>
      <c r="D173" s="453" t="s">
        <v>399</v>
      </c>
      <c r="E173" s="453"/>
      <c r="F173" s="225">
        <f>SUM(F174,)</f>
        <v>108000</v>
      </c>
      <c r="G173" s="225">
        <f>SUM(G174,)</f>
        <v>108000</v>
      </c>
      <c r="H173" s="225" t="e">
        <f>SUM(H174,)</f>
        <v>#REF!</v>
      </c>
      <c r="I173" s="225" t="e">
        <f>SUM(I174,)</f>
        <v>#REF!</v>
      </c>
      <c r="J173" s="427">
        <f aca="true" t="shared" si="9" ref="J173:J181">+G173/F173*100</f>
        <v>100</v>
      </c>
    </row>
    <row r="174" spans="1:10" ht="12.75">
      <c r="A174" s="227" t="s">
        <v>127</v>
      </c>
      <c r="B174" s="228"/>
      <c r="C174" s="229" t="s">
        <v>66</v>
      </c>
      <c r="D174" s="230" t="s">
        <v>221</v>
      </c>
      <c r="E174" s="230"/>
      <c r="F174" s="231">
        <f>SUM(F175)</f>
        <v>108000</v>
      </c>
      <c r="G174" s="231">
        <f>SUM(G175)</f>
        <v>108000</v>
      </c>
      <c r="H174" s="232" t="e">
        <f>SUM(H175)</f>
        <v>#REF!</v>
      </c>
      <c r="I174" s="232" t="e">
        <f>SUM(I175)</f>
        <v>#REF!</v>
      </c>
      <c r="J174" s="428">
        <f t="shared" si="9"/>
        <v>100</v>
      </c>
    </row>
    <row r="175" spans="1:10" s="2" customFormat="1" ht="12.75">
      <c r="A175" s="234"/>
      <c r="B175" s="235"/>
      <c r="C175" s="236"/>
      <c r="D175" s="15">
        <v>3</v>
      </c>
      <c r="E175" s="16" t="s">
        <v>3</v>
      </c>
      <c r="F175" s="17">
        <f>SUM(F176,F179)</f>
        <v>108000</v>
      </c>
      <c r="G175" s="237">
        <f>SUM(G176,G179)</f>
        <v>108000</v>
      </c>
      <c r="H175" s="237" t="e">
        <f>SUM(H176,H179)</f>
        <v>#REF!</v>
      </c>
      <c r="I175" s="237" t="e">
        <f>SUM(I176,I179)</f>
        <v>#REF!</v>
      </c>
      <c r="J175" s="429">
        <f t="shared" si="9"/>
        <v>100</v>
      </c>
    </row>
    <row r="176" spans="1:10" s="2" customFormat="1" ht="12.75">
      <c r="A176" s="234"/>
      <c r="B176" s="235"/>
      <c r="C176" s="236"/>
      <c r="D176" s="15">
        <v>32</v>
      </c>
      <c r="E176" s="16" t="s">
        <v>4</v>
      </c>
      <c r="F176" s="17">
        <f>SUM(F177,F178)</f>
        <v>106000</v>
      </c>
      <c r="G176" s="237">
        <f>SUM(G177,G178)</f>
        <v>106000</v>
      </c>
      <c r="H176" s="239" t="e">
        <f>SUM(H177,H178)</f>
        <v>#REF!</v>
      </c>
      <c r="I176" s="239" t="e">
        <f>SUM(I177,I178)</f>
        <v>#REF!</v>
      </c>
      <c r="J176" s="429">
        <f t="shared" si="9"/>
        <v>100</v>
      </c>
    </row>
    <row r="177" spans="1:10" s="4" customFormat="1" ht="12.75">
      <c r="A177" s="240"/>
      <c r="B177" s="241">
        <v>1</v>
      </c>
      <c r="C177" s="236"/>
      <c r="D177" s="241">
        <v>323</v>
      </c>
      <c r="E177" s="18" t="s">
        <v>52</v>
      </c>
      <c r="F177" s="242">
        <v>41000</v>
      </c>
      <c r="G177" s="243">
        <v>41000</v>
      </c>
      <c r="H177" s="244" t="e">
        <f>SUM(#REF!)</f>
        <v>#REF!</v>
      </c>
      <c r="I177" s="244" t="e">
        <f>SUM(#REF!)</f>
        <v>#REF!</v>
      </c>
      <c r="J177" s="430">
        <f t="shared" si="9"/>
        <v>100</v>
      </c>
    </row>
    <row r="178" spans="1:10" s="4" customFormat="1" ht="12.75">
      <c r="A178" s="240"/>
      <c r="B178" s="241">
        <v>1</v>
      </c>
      <c r="C178" s="236"/>
      <c r="D178" s="241">
        <v>329</v>
      </c>
      <c r="E178" s="18" t="s">
        <v>8</v>
      </c>
      <c r="F178" s="242">
        <v>65000</v>
      </c>
      <c r="G178" s="243">
        <v>65000</v>
      </c>
      <c r="H178" s="244" t="e">
        <f>#REF!+#REF!</f>
        <v>#REF!</v>
      </c>
      <c r="I178" s="244" t="e">
        <f>#REF!+#REF!</f>
        <v>#REF!</v>
      </c>
      <c r="J178" s="430">
        <f t="shared" si="9"/>
        <v>100</v>
      </c>
    </row>
    <row r="179" spans="1:10" s="2" customFormat="1" ht="12.75">
      <c r="A179" s="234"/>
      <c r="B179" s="15"/>
      <c r="C179" s="236"/>
      <c r="D179" s="15">
        <v>36</v>
      </c>
      <c r="E179" s="16" t="s">
        <v>466</v>
      </c>
      <c r="F179" s="238">
        <f>SUM(F180)</f>
        <v>2000</v>
      </c>
      <c r="G179" s="237">
        <f>SUM(G180)</f>
        <v>2000</v>
      </c>
      <c r="H179" s="55">
        <f>SUM(H180)</f>
        <v>0</v>
      </c>
      <c r="I179" s="55">
        <f>SUM(I180)</f>
        <v>0</v>
      </c>
      <c r="J179" s="430">
        <f t="shared" si="9"/>
        <v>100</v>
      </c>
    </row>
    <row r="180" spans="1:10" s="4" customFormat="1" ht="12.75">
      <c r="A180" s="240"/>
      <c r="B180" s="241">
        <v>1</v>
      </c>
      <c r="C180" s="245"/>
      <c r="D180" s="241">
        <v>363</v>
      </c>
      <c r="E180" s="18" t="s">
        <v>465</v>
      </c>
      <c r="F180" s="242">
        <v>2000</v>
      </c>
      <c r="G180" s="243">
        <v>2000</v>
      </c>
      <c r="H180" s="244"/>
      <c r="I180" s="244"/>
      <c r="J180" s="430">
        <f t="shared" si="9"/>
        <v>100</v>
      </c>
    </row>
    <row r="181" spans="1:28" s="112" customFormat="1" ht="12.75" customHeight="1">
      <c r="A181" s="246" t="s">
        <v>357</v>
      </c>
      <c r="B181" s="247"/>
      <c r="C181" s="248"/>
      <c r="D181" s="456" t="s">
        <v>358</v>
      </c>
      <c r="E181" s="456"/>
      <c r="F181" s="249">
        <f>SUM(F183,F202)</f>
        <v>321300</v>
      </c>
      <c r="G181" s="249">
        <f>SUM(G183,G202)</f>
        <v>321300</v>
      </c>
      <c r="H181" s="249" t="e">
        <f>SUM(H183,H202)</f>
        <v>#REF!</v>
      </c>
      <c r="I181" s="249" t="e">
        <f>SUM(I183,I202)</f>
        <v>#REF!</v>
      </c>
      <c r="J181" s="417">
        <f t="shared" si="9"/>
        <v>100</v>
      </c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</row>
    <row r="182" spans="1:28" s="113" customFormat="1" ht="12.75" customHeight="1">
      <c r="A182" s="250" t="s">
        <v>69</v>
      </c>
      <c r="B182" s="251"/>
      <c r="C182" s="248" t="s">
        <v>69</v>
      </c>
      <c r="D182" s="173" t="s">
        <v>18</v>
      </c>
      <c r="E182" s="173"/>
      <c r="F182" s="252"/>
      <c r="G182" s="252"/>
      <c r="H182" s="252"/>
      <c r="I182" s="252"/>
      <c r="J182" s="417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</row>
    <row r="183" spans="1:28" s="111" customFormat="1" ht="25.5" customHeight="1">
      <c r="A183" s="253" t="s">
        <v>359</v>
      </c>
      <c r="B183" s="254"/>
      <c r="C183" s="255"/>
      <c r="D183" s="457" t="s">
        <v>393</v>
      </c>
      <c r="E183" s="457"/>
      <c r="F183" s="256">
        <f>SUM(F184,F194,F198)</f>
        <v>311300</v>
      </c>
      <c r="G183" s="256">
        <f>SUM(G184,G194,G198)</f>
        <v>311300</v>
      </c>
      <c r="H183" s="256" t="e">
        <f>SUM(H184,H194,H198)</f>
        <v>#REF!</v>
      </c>
      <c r="I183" s="256" t="e">
        <f>SUM(I184,I194,I198)</f>
        <v>#REF!</v>
      </c>
      <c r="J183" s="427">
        <f aca="true" t="shared" si="10" ref="J183:J208">+G183/F183*100</f>
        <v>100</v>
      </c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</row>
    <row r="184" spans="1:10" s="2" customFormat="1" ht="12.75" customHeight="1">
      <c r="A184" s="257" t="s">
        <v>128</v>
      </c>
      <c r="B184" s="258"/>
      <c r="C184" s="259" t="s">
        <v>66</v>
      </c>
      <c r="D184" s="260" t="s">
        <v>222</v>
      </c>
      <c r="E184" s="261" t="s">
        <v>113</v>
      </c>
      <c r="F184" s="262">
        <f>SUM(F185)</f>
        <v>299300</v>
      </c>
      <c r="G184" s="262">
        <f>SUM(G185)</f>
        <v>299300</v>
      </c>
      <c r="H184" s="262" t="e">
        <f>SUM(H185)</f>
        <v>#REF!</v>
      </c>
      <c r="I184" s="262" t="e">
        <f>SUM(I185)</f>
        <v>#REF!</v>
      </c>
      <c r="J184" s="428">
        <f t="shared" si="10"/>
        <v>100</v>
      </c>
    </row>
    <row r="185" spans="1:10" s="2" customFormat="1" ht="12.75">
      <c r="A185" s="234"/>
      <c r="B185" s="241"/>
      <c r="C185" s="236"/>
      <c r="D185" s="15">
        <v>3</v>
      </c>
      <c r="E185" s="16" t="s">
        <v>3</v>
      </c>
      <c r="F185" s="238">
        <f>SUM(F186,F189,)</f>
        <v>299300</v>
      </c>
      <c r="G185" s="237">
        <f>SUM(G186,G189,)</f>
        <v>299300</v>
      </c>
      <c r="H185" s="237" t="e">
        <f>SUM(H186,H189,)</f>
        <v>#REF!</v>
      </c>
      <c r="I185" s="237" t="e">
        <f>SUM(I186,I189,)</f>
        <v>#REF!</v>
      </c>
      <c r="J185" s="429">
        <f t="shared" si="10"/>
        <v>100</v>
      </c>
    </row>
    <row r="186" spans="1:10" s="2" customFormat="1" ht="12.75">
      <c r="A186" s="234"/>
      <c r="B186" s="241"/>
      <c r="C186" s="236"/>
      <c r="D186" s="15">
        <v>31</v>
      </c>
      <c r="E186" s="16" t="s">
        <v>6</v>
      </c>
      <c r="F186" s="238">
        <f>SUM(F187,F188)</f>
        <v>186300</v>
      </c>
      <c r="G186" s="237">
        <f>SUM(G187,G188)</f>
        <v>186300</v>
      </c>
      <c r="H186" s="263" t="e">
        <f>SUM(H187,#REF!,H188)</f>
        <v>#REF!</v>
      </c>
      <c r="I186" s="263" t="e">
        <f>SUM(I187,#REF!,I188)</f>
        <v>#REF!</v>
      </c>
      <c r="J186" s="429">
        <f t="shared" si="10"/>
        <v>100</v>
      </c>
    </row>
    <row r="187" spans="1:10" s="4" customFormat="1" ht="12.75">
      <c r="A187" s="240"/>
      <c r="B187" s="241">
        <v>1</v>
      </c>
      <c r="C187" s="236"/>
      <c r="D187" s="241">
        <v>311</v>
      </c>
      <c r="E187" s="18" t="s">
        <v>114</v>
      </c>
      <c r="F187" s="242">
        <v>159000</v>
      </c>
      <c r="G187" s="243">
        <v>159000</v>
      </c>
      <c r="H187" s="244" t="e">
        <f>SUM(#REF!)</f>
        <v>#REF!</v>
      </c>
      <c r="I187" s="244" t="e">
        <f>SUM(#REF!)</f>
        <v>#REF!</v>
      </c>
      <c r="J187" s="430">
        <f t="shared" si="10"/>
        <v>100</v>
      </c>
    </row>
    <row r="188" spans="1:10" s="4" customFormat="1" ht="12.75">
      <c r="A188" s="240"/>
      <c r="B188" s="241">
        <v>1</v>
      </c>
      <c r="C188" s="236"/>
      <c r="D188" s="241">
        <v>313</v>
      </c>
      <c r="E188" s="18" t="s">
        <v>54</v>
      </c>
      <c r="F188" s="242">
        <v>27300</v>
      </c>
      <c r="G188" s="243">
        <v>27300</v>
      </c>
      <c r="H188" s="244" t="e">
        <f>SUM(#REF!)</f>
        <v>#REF!</v>
      </c>
      <c r="I188" s="244" t="e">
        <f>SUM(#REF!)</f>
        <v>#REF!</v>
      </c>
      <c r="J188" s="430">
        <f t="shared" si="10"/>
        <v>100</v>
      </c>
    </row>
    <row r="189" spans="1:10" s="2" customFormat="1" ht="12.75">
      <c r="A189" s="234"/>
      <c r="B189" s="241"/>
      <c r="C189" s="236"/>
      <c r="D189" s="15">
        <v>32</v>
      </c>
      <c r="E189" s="16" t="s">
        <v>4</v>
      </c>
      <c r="F189" s="238">
        <f>SUM(F190,F191,F192,F193)</f>
        <v>113000</v>
      </c>
      <c r="G189" s="237">
        <f>SUM(G190,G191,G192,G193)</f>
        <v>113000</v>
      </c>
      <c r="H189" s="263" t="e">
        <f>SUM(H190,H191,H192,H193)</f>
        <v>#REF!</v>
      </c>
      <c r="I189" s="263" t="e">
        <f>SUM(I190,I191,I192,I193)</f>
        <v>#REF!</v>
      </c>
      <c r="J189" s="429">
        <f t="shared" si="10"/>
        <v>100</v>
      </c>
    </row>
    <row r="190" spans="1:10" s="4" customFormat="1" ht="12.75">
      <c r="A190" s="240"/>
      <c r="B190" s="241">
        <v>1</v>
      </c>
      <c r="C190" s="236"/>
      <c r="D190" s="241">
        <v>321</v>
      </c>
      <c r="E190" s="18" t="s">
        <v>115</v>
      </c>
      <c r="F190" s="242">
        <v>9800</v>
      </c>
      <c r="G190" s="243">
        <v>9800</v>
      </c>
      <c r="H190" s="244" t="e">
        <f>SUM(#REF!)</f>
        <v>#REF!</v>
      </c>
      <c r="I190" s="244" t="e">
        <f>SUM(#REF!)</f>
        <v>#REF!</v>
      </c>
      <c r="J190" s="430">
        <f t="shared" si="10"/>
        <v>100</v>
      </c>
    </row>
    <row r="191" spans="1:10" s="4" customFormat="1" ht="12.75">
      <c r="A191" s="240"/>
      <c r="B191" s="241">
        <v>1</v>
      </c>
      <c r="C191" s="236"/>
      <c r="D191" s="241">
        <v>322</v>
      </c>
      <c r="E191" s="18" t="s">
        <v>56</v>
      </c>
      <c r="F191" s="242">
        <v>19000</v>
      </c>
      <c r="G191" s="243">
        <v>19000</v>
      </c>
      <c r="H191" s="244" t="e">
        <f>SUM(#REF!)</f>
        <v>#REF!</v>
      </c>
      <c r="I191" s="244" t="e">
        <f>SUM(#REF!)</f>
        <v>#REF!</v>
      </c>
      <c r="J191" s="430">
        <f t="shared" si="10"/>
        <v>100</v>
      </c>
    </row>
    <row r="192" spans="1:10" s="4" customFormat="1" ht="12.75">
      <c r="A192" s="240"/>
      <c r="B192" s="241">
        <v>1</v>
      </c>
      <c r="C192" s="236"/>
      <c r="D192" s="241">
        <v>323</v>
      </c>
      <c r="E192" s="18" t="s">
        <v>52</v>
      </c>
      <c r="F192" s="242">
        <v>34200</v>
      </c>
      <c r="G192" s="243">
        <v>34200</v>
      </c>
      <c r="H192" s="244" t="e">
        <f>SUM(#REF!)</f>
        <v>#REF!</v>
      </c>
      <c r="I192" s="244" t="e">
        <f>SUM(#REF!)</f>
        <v>#REF!</v>
      </c>
      <c r="J192" s="430">
        <f t="shared" si="10"/>
        <v>100</v>
      </c>
    </row>
    <row r="193" spans="1:10" s="4" customFormat="1" ht="12.75">
      <c r="A193" s="240"/>
      <c r="B193" s="241">
        <v>1</v>
      </c>
      <c r="C193" s="236"/>
      <c r="D193" s="241">
        <v>329</v>
      </c>
      <c r="E193" s="18" t="s">
        <v>8</v>
      </c>
      <c r="F193" s="242">
        <v>50000</v>
      </c>
      <c r="G193" s="243">
        <v>50000</v>
      </c>
      <c r="H193" s="244" t="e">
        <f>SUM(#REF!,#REF!)</f>
        <v>#REF!</v>
      </c>
      <c r="I193" s="244" t="e">
        <f>SUM(#REF!,#REF!)</f>
        <v>#REF!</v>
      </c>
      <c r="J193" s="430">
        <f t="shared" si="10"/>
        <v>100</v>
      </c>
    </row>
    <row r="194" spans="1:24" s="106" customFormat="1" ht="12.75">
      <c r="A194" s="257" t="s">
        <v>320</v>
      </c>
      <c r="B194" s="260"/>
      <c r="C194" s="259" t="s">
        <v>66</v>
      </c>
      <c r="D194" s="260" t="s">
        <v>222</v>
      </c>
      <c r="E194" s="261" t="s">
        <v>321</v>
      </c>
      <c r="F194" s="262">
        <f aca="true" t="shared" si="11" ref="F194:I196">SUM(F195)</f>
        <v>10000</v>
      </c>
      <c r="G194" s="262">
        <f t="shared" si="11"/>
        <v>10000</v>
      </c>
      <c r="H194" s="262">
        <f t="shared" si="11"/>
        <v>0</v>
      </c>
      <c r="I194" s="262">
        <f t="shared" si="11"/>
        <v>0</v>
      </c>
      <c r="J194" s="428">
        <f t="shared" si="10"/>
        <v>100</v>
      </c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</row>
    <row r="195" spans="1:10" s="2" customFormat="1" ht="12.75">
      <c r="A195" s="234"/>
      <c r="B195" s="15"/>
      <c r="C195" s="236"/>
      <c r="D195" s="15">
        <v>3</v>
      </c>
      <c r="E195" s="16" t="s">
        <v>3</v>
      </c>
      <c r="F195" s="238">
        <f t="shared" si="11"/>
        <v>10000</v>
      </c>
      <c r="G195" s="237">
        <f t="shared" si="11"/>
        <v>10000</v>
      </c>
      <c r="H195" s="55">
        <f t="shared" si="11"/>
        <v>0</v>
      </c>
      <c r="I195" s="55">
        <f t="shared" si="11"/>
        <v>0</v>
      </c>
      <c r="J195" s="430">
        <f t="shared" si="10"/>
        <v>100</v>
      </c>
    </row>
    <row r="196" spans="1:10" s="2" customFormat="1" ht="12.75">
      <c r="A196" s="234"/>
      <c r="B196" s="15"/>
      <c r="C196" s="236"/>
      <c r="D196" s="15">
        <v>38</v>
      </c>
      <c r="E196" s="16" t="s">
        <v>5</v>
      </c>
      <c r="F196" s="238">
        <f t="shared" si="11"/>
        <v>10000</v>
      </c>
      <c r="G196" s="237">
        <f t="shared" si="11"/>
        <v>10000</v>
      </c>
      <c r="H196" s="55">
        <f t="shared" si="11"/>
        <v>0</v>
      </c>
      <c r="I196" s="55">
        <f t="shared" si="11"/>
        <v>0</v>
      </c>
      <c r="J196" s="430">
        <f t="shared" si="10"/>
        <v>100</v>
      </c>
    </row>
    <row r="197" spans="1:10" s="4" customFormat="1" ht="12.75">
      <c r="A197" s="240"/>
      <c r="B197" s="241">
        <v>1</v>
      </c>
      <c r="C197" s="236"/>
      <c r="D197" s="241">
        <v>385</v>
      </c>
      <c r="E197" s="18" t="s">
        <v>57</v>
      </c>
      <c r="F197" s="242">
        <v>10000</v>
      </c>
      <c r="G197" s="243">
        <v>10000</v>
      </c>
      <c r="H197" s="244"/>
      <c r="I197" s="244"/>
      <c r="J197" s="430">
        <f t="shared" si="10"/>
        <v>100</v>
      </c>
    </row>
    <row r="198" spans="1:29" s="106" customFormat="1" ht="12.75">
      <c r="A198" s="257" t="s">
        <v>322</v>
      </c>
      <c r="B198" s="260"/>
      <c r="C198" s="259" t="s">
        <v>66</v>
      </c>
      <c r="D198" s="260" t="s">
        <v>222</v>
      </c>
      <c r="E198" s="261" t="s">
        <v>323</v>
      </c>
      <c r="F198" s="262">
        <f aca="true" t="shared" si="12" ref="F198:I200">SUM(F199)</f>
        <v>2000</v>
      </c>
      <c r="G198" s="262">
        <f t="shared" si="12"/>
        <v>2000</v>
      </c>
      <c r="H198" s="262">
        <f t="shared" si="12"/>
        <v>0</v>
      </c>
      <c r="I198" s="262">
        <f t="shared" si="12"/>
        <v>0</v>
      </c>
      <c r="J198" s="428">
        <f t="shared" si="10"/>
        <v>100</v>
      </c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</row>
    <row r="199" spans="1:29" s="2" customFormat="1" ht="12.75">
      <c r="A199" s="234"/>
      <c r="B199" s="15"/>
      <c r="C199" s="236"/>
      <c r="D199" s="15">
        <v>3</v>
      </c>
      <c r="E199" s="16" t="s">
        <v>3</v>
      </c>
      <c r="F199" s="238">
        <f t="shared" si="12"/>
        <v>2000</v>
      </c>
      <c r="G199" s="237">
        <f t="shared" si="12"/>
        <v>2000</v>
      </c>
      <c r="H199" s="55">
        <f t="shared" si="12"/>
        <v>0</v>
      </c>
      <c r="I199" s="55">
        <f t="shared" si="12"/>
        <v>0</v>
      </c>
      <c r="J199" s="430">
        <f t="shared" si="10"/>
        <v>100</v>
      </c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</row>
    <row r="200" spans="1:10" s="2" customFormat="1" ht="12.75">
      <c r="A200" s="234"/>
      <c r="B200" s="15"/>
      <c r="C200" s="236"/>
      <c r="D200" s="15">
        <v>38</v>
      </c>
      <c r="E200" s="16" t="s">
        <v>5</v>
      </c>
      <c r="F200" s="238">
        <f t="shared" si="12"/>
        <v>2000</v>
      </c>
      <c r="G200" s="237">
        <f t="shared" si="12"/>
        <v>2000</v>
      </c>
      <c r="H200" s="55">
        <f t="shared" si="12"/>
        <v>0</v>
      </c>
      <c r="I200" s="55">
        <f t="shared" si="12"/>
        <v>0</v>
      </c>
      <c r="J200" s="430">
        <f t="shared" si="10"/>
        <v>100</v>
      </c>
    </row>
    <row r="201" spans="1:10" s="4" customFormat="1" ht="12.75">
      <c r="A201" s="240"/>
      <c r="B201" s="241">
        <v>1</v>
      </c>
      <c r="C201" s="236"/>
      <c r="D201" s="241">
        <v>386</v>
      </c>
      <c r="E201" s="18" t="s">
        <v>51</v>
      </c>
      <c r="F201" s="242">
        <v>2000</v>
      </c>
      <c r="G201" s="243">
        <v>2000</v>
      </c>
      <c r="H201" s="244"/>
      <c r="I201" s="244"/>
      <c r="J201" s="430">
        <f t="shared" si="10"/>
        <v>100</v>
      </c>
    </row>
    <row r="202" spans="1:10" ht="12.75">
      <c r="A202" s="222" t="s">
        <v>129</v>
      </c>
      <c r="B202" s="264"/>
      <c r="C202" s="265"/>
      <c r="D202" s="266" t="s">
        <v>394</v>
      </c>
      <c r="E202" s="266"/>
      <c r="F202" s="225">
        <f aca="true" t="shared" si="13" ref="F202:G204">SUM(F203)</f>
        <v>10000</v>
      </c>
      <c r="G202" s="226">
        <f t="shared" si="13"/>
        <v>10000</v>
      </c>
      <c r="H202" s="225">
        <v>75000</v>
      </c>
      <c r="I202" s="225">
        <v>67500</v>
      </c>
      <c r="J202" s="427">
        <f t="shared" si="10"/>
        <v>100</v>
      </c>
    </row>
    <row r="203" spans="1:10" ht="12.75">
      <c r="A203" s="227" t="s">
        <v>130</v>
      </c>
      <c r="B203" s="267"/>
      <c r="C203" s="229" t="s">
        <v>66</v>
      </c>
      <c r="D203" s="230" t="s">
        <v>223</v>
      </c>
      <c r="E203" s="230"/>
      <c r="F203" s="231">
        <f t="shared" si="13"/>
        <v>10000</v>
      </c>
      <c r="G203" s="233">
        <f t="shared" si="13"/>
        <v>10000</v>
      </c>
      <c r="H203" s="231">
        <v>75000</v>
      </c>
      <c r="I203" s="231">
        <v>67500</v>
      </c>
      <c r="J203" s="428">
        <f t="shared" si="10"/>
        <v>100</v>
      </c>
    </row>
    <row r="204" spans="1:10" s="2" customFormat="1" ht="12.75">
      <c r="A204" s="234"/>
      <c r="B204" s="241"/>
      <c r="C204" s="236"/>
      <c r="D204" s="15">
        <v>3</v>
      </c>
      <c r="E204" s="16" t="s">
        <v>3</v>
      </c>
      <c r="F204" s="17">
        <f t="shared" si="13"/>
        <v>10000</v>
      </c>
      <c r="G204" s="237">
        <f t="shared" si="13"/>
        <v>10000</v>
      </c>
      <c r="H204" s="9">
        <v>75000</v>
      </c>
      <c r="I204" s="9">
        <v>67500</v>
      </c>
      <c r="J204" s="429">
        <f t="shared" si="10"/>
        <v>100</v>
      </c>
    </row>
    <row r="205" spans="1:10" s="2" customFormat="1" ht="12.75">
      <c r="A205" s="234"/>
      <c r="B205" s="241"/>
      <c r="C205" s="236"/>
      <c r="D205" s="15">
        <v>38</v>
      </c>
      <c r="E205" s="16" t="s">
        <v>5</v>
      </c>
      <c r="F205" s="17">
        <f>SUM(F206)</f>
        <v>10000</v>
      </c>
      <c r="G205" s="237">
        <f>SUM(G206)</f>
        <v>10000</v>
      </c>
      <c r="H205" s="9">
        <v>75000</v>
      </c>
      <c r="I205" s="9">
        <v>67500</v>
      </c>
      <c r="J205" s="429">
        <f t="shared" si="10"/>
        <v>100</v>
      </c>
    </row>
    <row r="206" spans="1:10" s="4" customFormat="1" ht="12.75">
      <c r="A206" s="240"/>
      <c r="B206" s="241">
        <v>1</v>
      </c>
      <c r="C206" s="236"/>
      <c r="D206" s="241">
        <v>381</v>
      </c>
      <c r="E206" s="18" t="s">
        <v>59</v>
      </c>
      <c r="F206" s="242">
        <v>10000</v>
      </c>
      <c r="G206" s="243">
        <v>10000</v>
      </c>
      <c r="H206" s="242" t="e">
        <f>SUM(#REF!)</f>
        <v>#REF!</v>
      </c>
      <c r="I206" s="242" t="e">
        <f>SUM(#REF!)</f>
        <v>#REF!</v>
      </c>
      <c r="J206" s="430">
        <f t="shared" si="10"/>
        <v>100</v>
      </c>
    </row>
    <row r="207" spans="1:10" ht="12.75">
      <c r="A207" s="169" t="s">
        <v>156</v>
      </c>
      <c r="B207" s="268"/>
      <c r="C207" s="218"/>
      <c r="D207" s="219" t="s">
        <v>226</v>
      </c>
      <c r="E207" s="219"/>
      <c r="F207" s="220">
        <f>SUM(F208,F265,F291,F348,F466,F511,F529,F536)</f>
        <v>12821770</v>
      </c>
      <c r="G207" s="220">
        <f>SUM(G208,G265,G291,G348,G466,G511,G529,G536)</f>
        <v>12821770</v>
      </c>
      <c r="H207" s="220" t="e">
        <f>SUM(H208,H265,H291,H348,H466,H511,H529,H536)</f>
        <v>#REF!</v>
      </c>
      <c r="I207" s="220" t="e">
        <f>SUM(I208,I265,I291,I348,I466,I511,I529,I536)</f>
        <v>#REF!</v>
      </c>
      <c r="J207" s="417">
        <f t="shared" si="10"/>
        <v>100</v>
      </c>
    </row>
    <row r="208" spans="1:10" ht="12.75">
      <c r="A208" s="169" t="s">
        <v>157</v>
      </c>
      <c r="B208" s="268"/>
      <c r="C208" s="218"/>
      <c r="D208" s="219" t="s">
        <v>174</v>
      </c>
      <c r="E208" s="219"/>
      <c r="F208" s="220">
        <f>SUM(F210)</f>
        <v>1522600</v>
      </c>
      <c r="G208" s="220">
        <f>SUM(G210)</f>
        <v>1522600</v>
      </c>
      <c r="H208" s="220" t="e">
        <f>SUM(H210)</f>
        <v>#REF!</v>
      </c>
      <c r="I208" s="220" t="e">
        <f>SUM(I210)</f>
        <v>#REF!</v>
      </c>
      <c r="J208" s="417">
        <f t="shared" si="10"/>
        <v>100</v>
      </c>
    </row>
    <row r="209" spans="1:10" ht="12.75">
      <c r="A209" s="169" t="s">
        <v>69</v>
      </c>
      <c r="B209" s="268"/>
      <c r="C209" s="218" t="s">
        <v>69</v>
      </c>
      <c r="D209" s="219" t="s">
        <v>68</v>
      </c>
      <c r="E209" s="219"/>
      <c r="F209" s="220"/>
      <c r="G209" s="65"/>
      <c r="H209" s="220"/>
      <c r="I209" s="220"/>
      <c r="J209" s="417"/>
    </row>
    <row r="210" spans="1:10" ht="24.75" customHeight="1">
      <c r="A210" s="222" t="s">
        <v>364</v>
      </c>
      <c r="B210" s="264"/>
      <c r="C210" s="265"/>
      <c r="D210" s="269" t="s">
        <v>230</v>
      </c>
      <c r="E210" s="269" t="s">
        <v>225</v>
      </c>
      <c r="F210" s="225">
        <f>SUM(F211,F228,F234,F242,F250,F257,F224,F261)</f>
        <v>1522600</v>
      </c>
      <c r="G210" s="225">
        <f>SUM(G211,G228,G234,G242,G250,G257,G224,G261)</f>
        <v>1522600</v>
      </c>
      <c r="H210" s="225" t="e">
        <f>SUM(H211,H228,H234,H242,H250,H257,H224,H261)</f>
        <v>#REF!</v>
      </c>
      <c r="I210" s="225" t="e">
        <f>SUM(I211,I228,I234,I242,I250,I257,I224,I261)</f>
        <v>#REF!</v>
      </c>
      <c r="J210" s="427">
        <f aca="true" t="shared" si="14" ref="J210:J241">+G210/F210*100</f>
        <v>100</v>
      </c>
    </row>
    <row r="211" spans="1:10" ht="12.75">
      <c r="A211" s="227" t="s">
        <v>365</v>
      </c>
      <c r="B211" s="267"/>
      <c r="C211" s="229" t="s">
        <v>67</v>
      </c>
      <c r="D211" s="230" t="s">
        <v>224</v>
      </c>
      <c r="E211" s="230"/>
      <c r="F211" s="231">
        <f>SUM(F212,)</f>
        <v>759900</v>
      </c>
      <c r="G211" s="231">
        <f>SUM(G212,)</f>
        <v>759900</v>
      </c>
      <c r="H211" s="231" t="e">
        <f>SUM(H212,)</f>
        <v>#REF!</v>
      </c>
      <c r="I211" s="231" t="e">
        <f>SUM(I212,)</f>
        <v>#REF!</v>
      </c>
      <c r="J211" s="428">
        <f t="shared" si="14"/>
        <v>100</v>
      </c>
    </row>
    <row r="212" spans="1:10" s="2" customFormat="1" ht="12.75">
      <c r="A212" s="234"/>
      <c r="B212" s="241"/>
      <c r="C212" s="236"/>
      <c r="D212" s="15">
        <v>3</v>
      </c>
      <c r="E212" s="16" t="s">
        <v>3</v>
      </c>
      <c r="F212" s="17">
        <f>SUM(F213,F217,F222,)</f>
        <v>759900</v>
      </c>
      <c r="G212" s="237">
        <f>SUM(G213,G217,G222,)</f>
        <v>759900</v>
      </c>
      <c r="H212" s="17" t="e">
        <f>SUM(H213,H217,H222,)</f>
        <v>#REF!</v>
      </c>
      <c r="I212" s="17" t="e">
        <f>SUM(I213,I217,I222,)</f>
        <v>#REF!</v>
      </c>
      <c r="J212" s="429">
        <f t="shared" si="14"/>
        <v>100</v>
      </c>
    </row>
    <row r="213" spans="1:10" s="2" customFormat="1" ht="12.75">
      <c r="A213" s="234"/>
      <c r="B213" s="241"/>
      <c r="C213" s="236"/>
      <c r="D213" s="15">
        <v>31</v>
      </c>
      <c r="E213" s="16" t="s">
        <v>6</v>
      </c>
      <c r="F213" s="17">
        <f>SUM(F214,F215,F216)</f>
        <v>393600</v>
      </c>
      <c r="G213" s="237">
        <f>SUM(G214,G215,G216)</f>
        <v>393600</v>
      </c>
      <c r="H213" s="9">
        <v>2574870</v>
      </c>
      <c r="I213" s="9">
        <v>2073196.8</v>
      </c>
      <c r="J213" s="429">
        <f t="shared" si="14"/>
        <v>100</v>
      </c>
    </row>
    <row r="214" spans="1:10" s="4" customFormat="1" ht="12.75">
      <c r="A214" s="240"/>
      <c r="B214" s="241" t="s">
        <v>284</v>
      </c>
      <c r="C214" s="236"/>
      <c r="D214" s="241">
        <v>311</v>
      </c>
      <c r="E214" s="18" t="s">
        <v>64</v>
      </c>
      <c r="F214" s="242">
        <v>323000</v>
      </c>
      <c r="G214" s="243">
        <v>323000</v>
      </c>
      <c r="H214" s="242" t="e">
        <f>SUM(#REF!,)</f>
        <v>#REF!</v>
      </c>
      <c r="I214" s="242" t="e">
        <f>SUM(#REF!,)</f>
        <v>#REF!</v>
      </c>
      <c r="J214" s="430">
        <f t="shared" si="14"/>
        <v>100</v>
      </c>
    </row>
    <row r="215" spans="1:10" s="4" customFormat="1" ht="12.75">
      <c r="A215" s="240"/>
      <c r="B215" s="241">
        <v>1</v>
      </c>
      <c r="C215" s="236"/>
      <c r="D215" s="241">
        <v>312</v>
      </c>
      <c r="E215" s="18" t="s">
        <v>7</v>
      </c>
      <c r="F215" s="242">
        <v>15000</v>
      </c>
      <c r="G215" s="243">
        <v>15000</v>
      </c>
      <c r="H215" s="242" t="e">
        <f>SUM(#REF!)</f>
        <v>#REF!</v>
      </c>
      <c r="I215" s="242" t="e">
        <f>SUM(#REF!)</f>
        <v>#REF!</v>
      </c>
      <c r="J215" s="430">
        <f t="shared" si="14"/>
        <v>100</v>
      </c>
    </row>
    <row r="216" spans="1:10" s="4" customFormat="1" ht="12.75">
      <c r="A216" s="240"/>
      <c r="B216" s="241" t="s">
        <v>284</v>
      </c>
      <c r="C216" s="236"/>
      <c r="D216" s="241">
        <v>313</v>
      </c>
      <c r="E216" s="18" t="s">
        <v>54</v>
      </c>
      <c r="F216" s="242">
        <v>55600</v>
      </c>
      <c r="G216" s="243">
        <v>55600</v>
      </c>
      <c r="H216" s="242" t="e">
        <f>SUM(#REF!,#REF!)</f>
        <v>#REF!</v>
      </c>
      <c r="I216" s="242" t="e">
        <f>SUM(#REF!,#REF!)</f>
        <v>#REF!</v>
      </c>
      <c r="J216" s="430">
        <f t="shared" si="14"/>
        <v>100</v>
      </c>
    </row>
    <row r="217" spans="1:10" s="2" customFormat="1" ht="12.75">
      <c r="A217" s="234"/>
      <c r="B217" s="241"/>
      <c r="C217" s="236"/>
      <c r="D217" s="15">
        <v>32</v>
      </c>
      <c r="E217" s="16" t="s">
        <v>4</v>
      </c>
      <c r="F217" s="17">
        <f>SUM(F218,F219,F220,F221)</f>
        <v>355700</v>
      </c>
      <c r="G217" s="237">
        <f>SUM(G218,G219,G220,G221)</f>
        <v>355700</v>
      </c>
      <c r="H217" s="17" t="e">
        <f>SUM(H218,H219,H220,H221)</f>
        <v>#REF!</v>
      </c>
      <c r="I217" s="17" t="e">
        <f>SUM(I218,I219,I220,I221)</f>
        <v>#REF!</v>
      </c>
      <c r="J217" s="429">
        <f t="shared" si="14"/>
        <v>100</v>
      </c>
    </row>
    <row r="218" spans="1:10" s="4" customFormat="1" ht="12.75">
      <c r="A218" s="240"/>
      <c r="B218" s="241">
        <v>4</v>
      </c>
      <c r="C218" s="236"/>
      <c r="D218" s="241">
        <v>321</v>
      </c>
      <c r="E218" s="18" t="s">
        <v>55</v>
      </c>
      <c r="F218" s="242">
        <v>14800</v>
      </c>
      <c r="G218" s="243">
        <v>14800</v>
      </c>
      <c r="H218" s="242" t="e">
        <f>SUM(#REF!)</f>
        <v>#REF!</v>
      </c>
      <c r="I218" s="242" t="e">
        <f>SUM(#REF!)</f>
        <v>#REF!</v>
      </c>
      <c r="J218" s="430">
        <f t="shared" si="14"/>
        <v>100</v>
      </c>
    </row>
    <row r="219" spans="1:10" s="4" customFormat="1" ht="12.75">
      <c r="A219" s="240"/>
      <c r="B219" s="241">
        <v>1</v>
      </c>
      <c r="C219" s="236"/>
      <c r="D219" s="241">
        <v>322</v>
      </c>
      <c r="E219" s="18" t="s">
        <v>56</v>
      </c>
      <c r="F219" s="242">
        <v>91200</v>
      </c>
      <c r="G219" s="243">
        <v>91200</v>
      </c>
      <c r="H219" s="242" t="e">
        <f>SUM(#REF!)</f>
        <v>#REF!</v>
      </c>
      <c r="I219" s="242" t="e">
        <f>SUM(#REF!)</f>
        <v>#REF!</v>
      </c>
      <c r="J219" s="430">
        <f t="shared" si="14"/>
        <v>100</v>
      </c>
    </row>
    <row r="220" spans="1:10" s="4" customFormat="1" ht="12.75">
      <c r="A220" s="240"/>
      <c r="B220" s="241" t="s">
        <v>478</v>
      </c>
      <c r="C220" s="236"/>
      <c r="D220" s="241">
        <v>323</v>
      </c>
      <c r="E220" s="18" t="s">
        <v>52</v>
      </c>
      <c r="F220" s="242">
        <v>226700</v>
      </c>
      <c r="G220" s="243">
        <v>226700</v>
      </c>
      <c r="H220" s="242" t="e">
        <f>SUM(#REF!)</f>
        <v>#REF!</v>
      </c>
      <c r="I220" s="242" t="e">
        <f>SUM(#REF!)</f>
        <v>#REF!</v>
      </c>
      <c r="J220" s="430">
        <f t="shared" si="14"/>
        <v>100</v>
      </c>
    </row>
    <row r="221" spans="1:10" s="4" customFormat="1" ht="12" customHeight="1">
      <c r="A221" s="240"/>
      <c r="B221" s="241">
        <v>1</v>
      </c>
      <c r="C221" s="236"/>
      <c r="D221" s="241">
        <v>329</v>
      </c>
      <c r="E221" s="18" t="s">
        <v>8</v>
      </c>
      <c r="F221" s="242">
        <v>23000</v>
      </c>
      <c r="G221" s="243">
        <v>23000</v>
      </c>
      <c r="H221" s="242" t="e">
        <f>SUM(#REF!)</f>
        <v>#REF!</v>
      </c>
      <c r="I221" s="242" t="e">
        <f>SUM(#REF!)</f>
        <v>#REF!</v>
      </c>
      <c r="J221" s="430">
        <f t="shared" si="14"/>
        <v>100</v>
      </c>
    </row>
    <row r="222" spans="1:10" s="2" customFormat="1" ht="12.75">
      <c r="A222" s="234"/>
      <c r="B222" s="241"/>
      <c r="C222" s="236"/>
      <c r="D222" s="15">
        <v>34</v>
      </c>
      <c r="E222" s="16" t="s">
        <v>9</v>
      </c>
      <c r="F222" s="238">
        <f>SUM(F223)</f>
        <v>10600</v>
      </c>
      <c r="G222" s="237">
        <f>SUM(G223)</f>
        <v>10600</v>
      </c>
      <c r="H222" s="238" t="e">
        <f>SUM(H223)</f>
        <v>#REF!</v>
      </c>
      <c r="I222" s="238" t="e">
        <f>SUM(I223)</f>
        <v>#REF!</v>
      </c>
      <c r="J222" s="429">
        <f t="shared" si="14"/>
        <v>100</v>
      </c>
    </row>
    <row r="223" spans="1:10" s="4" customFormat="1" ht="12.75">
      <c r="A223" s="240"/>
      <c r="B223" s="241">
        <v>1</v>
      </c>
      <c r="C223" s="236"/>
      <c r="D223" s="241">
        <v>343</v>
      </c>
      <c r="E223" s="18" t="s">
        <v>53</v>
      </c>
      <c r="F223" s="242">
        <v>10600</v>
      </c>
      <c r="G223" s="243">
        <v>10600</v>
      </c>
      <c r="H223" s="242" t="e">
        <f>SUM(#REF!)</f>
        <v>#REF!</v>
      </c>
      <c r="I223" s="242" t="e">
        <f>SUM(#REF!)</f>
        <v>#REF!</v>
      </c>
      <c r="J223" s="430">
        <f t="shared" si="14"/>
        <v>100</v>
      </c>
    </row>
    <row r="224" spans="1:25" s="106" customFormat="1" ht="12.75">
      <c r="A224" s="257" t="s">
        <v>131</v>
      </c>
      <c r="B224" s="260"/>
      <c r="C224" s="259" t="s">
        <v>67</v>
      </c>
      <c r="D224" s="260" t="s">
        <v>222</v>
      </c>
      <c r="E224" s="261" t="s">
        <v>324</v>
      </c>
      <c r="F224" s="262">
        <f aca="true" t="shared" si="15" ref="F224:I226">SUM(F225)</f>
        <v>9000</v>
      </c>
      <c r="G224" s="262">
        <f t="shared" si="15"/>
        <v>9000</v>
      </c>
      <c r="H224" s="262">
        <f t="shared" si="15"/>
        <v>0</v>
      </c>
      <c r="I224" s="262">
        <f t="shared" si="15"/>
        <v>0</v>
      </c>
      <c r="J224" s="428">
        <f t="shared" si="14"/>
        <v>100</v>
      </c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</row>
    <row r="225" spans="1:10" s="2" customFormat="1" ht="12.75">
      <c r="A225" s="234"/>
      <c r="B225" s="15"/>
      <c r="C225" s="236"/>
      <c r="D225" s="15">
        <v>3</v>
      </c>
      <c r="E225" s="16" t="s">
        <v>325</v>
      </c>
      <c r="F225" s="238">
        <f t="shared" si="15"/>
        <v>9000</v>
      </c>
      <c r="G225" s="237">
        <f t="shared" si="15"/>
        <v>9000</v>
      </c>
      <c r="H225" s="238">
        <f t="shared" si="15"/>
        <v>0</v>
      </c>
      <c r="I225" s="238">
        <f t="shared" si="15"/>
        <v>0</v>
      </c>
      <c r="J225" s="430">
        <f t="shared" si="14"/>
        <v>100</v>
      </c>
    </row>
    <row r="226" spans="1:10" s="2" customFormat="1" ht="12.75">
      <c r="A226" s="234"/>
      <c r="B226" s="15"/>
      <c r="C226" s="236"/>
      <c r="D226" s="15">
        <v>32</v>
      </c>
      <c r="E226" s="16" t="s">
        <v>4</v>
      </c>
      <c r="F226" s="238">
        <f t="shared" si="15"/>
        <v>9000</v>
      </c>
      <c r="G226" s="237">
        <f t="shared" si="15"/>
        <v>9000</v>
      </c>
      <c r="H226" s="238">
        <f t="shared" si="15"/>
        <v>0</v>
      </c>
      <c r="I226" s="238">
        <f t="shared" si="15"/>
        <v>0</v>
      </c>
      <c r="J226" s="430">
        <f t="shared" si="14"/>
        <v>100</v>
      </c>
    </row>
    <row r="227" spans="1:10" s="4" customFormat="1" ht="12.75">
      <c r="A227" s="240"/>
      <c r="B227" s="241">
        <v>5</v>
      </c>
      <c r="C227" s="236"/>
      <c r="D227" s="241">
        <v>324</v>
      </c>
      <c r="E227" s="18" t="s">
        <v>116</v>
      </c>
      <c r="F227" s="242">
        <v>9000</v>
      </c>
      <c r="G227" s="243">
        <v>9000</v>
      </c>
      <c r="H227" s="242"/>
      <c r="I227" s="242"/>
      <c r="J227" s="430">
        <f t="shared" si="14"/>
        <v>100</v>
      </c>
    </row>
    <row r="228" spans="1:26" s="5" customFormat="1" ht="12.75" customHeight="1">
      <c r="A228" s="257" t="s">
        <v>165</v>
      </c>
      <c r="B228" s="270"/>
      <c r="C228" s="259" t="s">
        <v>70</v>
      </c>
      <c r="D228" s="271" t="s">
        <v>222</v>
      </c>
      <c r="E228" s="272" t="s">
        <v>24</v>
      </c>
      <c r="F228" s="273">
        <f>SUM(F229)</f>
        <v>92000</v>
      </c>
      <c r="G228" s="262">
        <f>SUM(G229)</f>
        <v>92000</v>
      </c>
      <c r="H228" s="274"/>
      <c r="I228" s="274"/>
      <c r="J228" s="428">
        <f t="shared" si="14"/>
        <v>100</v>
      </c>
      <c r="K228" s="6"/>
      <c r="L228" s="6"/>
      <c r="M228" s="6"/>
      <c r="N228" s="6"/>
      <c r="O228" s="6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1:10" s="3" customFormat="1" ht="12.75">
      <c r="A229" s="234"/>
      <c r="B229" s="241"/>
      <c r="C229" s="236"/>
      <c r="D229" s="15">
        <v>3</v>
      </c>
      <c r="E229" s="16" t="s">
        <v>3</v>
      </c>
      <c r="F229" s="17">
        <f>SUM(F230)</f>
        <v>92000</v>
      </c>
      <c r="G229" s="237">
        <f>SUM(G230)</f>
        <v>92000</v>
      </c>
      <c r="H229" s="275"/>
      <c r="I229" s="275"/>
      <c r="J229" s="429">
        <f t="shared" si="14"/>
        <v>100</v>
      </c>
    </row>
    <row r="230" spans="1:10" s="3" customFormat="1" ht="12.75">
      <c r="A230" s="234"/>
      <c r="B230" s="241"/>
      <c r="C230" s="236"/>
      <c r="D230" s="15">
        <v>32</v>
      </c>
      <c r="E230" s="16" t="s">
        <v>4</v>
      </c>
      <c r="F230" s="17">
        <f>SUM(F231,F232,F233)</f>
        <v>92000</v>
      </c>
      <c r="G230" s="237">
        <f>SUM(G231,G232,G233)</f>
        <v>92000</v>
      </c>
      <c r="H230" s="17" t="e">
        <f>SUM(H231,H232,H233)</f>
        <v>#REF!</v>
      </c>
      <c r="I230" s="17" t="e">
        <f>SUM(I231,I232,I233)</f>
        <v>#REF!</v>
      </c>
      <c r="J230" s="429">
        <f t="shared" si="14"/>
        <v>100</v>
      </c>
    </row>
    <row r="231" spans="1:10" s="4" customFormat="1" ht="12.75">
      <c r="A231" s="240"/>
      <c r="B231" s="241">
        <v>5</v>
      </c>
      <c r="C231" s="236"/>
      <c r="D231" s="241">
        <v>322</v>
      </c>
      <c r="E231" s="18" t="s">
        <v>56</v>
      </c>
      <c r="F231" s="242">
        <v>3000</v>
      </c>
      <c r="G231" s="243">
        <v>3000</v>
      </c>
      <c r="H231" s="242" t="e">
        <f>SUM(#REF!)</f>
        <v>#REF!</v>
      </c>
      <c r="I231" s="242" t="e">
        <f>SUM(#REF!)</f>
        <v>#REF!</v>
      </c>
      <c r="J231" s="430">
        <f t="shared" si="14"/>
        <v>100</v>
      </c>
    </row>
    <row r="232" spans="1:10" s="4" customFormat="1" ht="12.75">
      <c r="A232" s="240"/>
      <c r="B232" s="241">
        <v>5</v>
      </c>
      <c r="C232" s="236"/>
      <c r="D232" s="241">
        <v>323</v>
      </c>
      <c r="E232" s="18" t="s">
        <v>52</v>
      </c>
      <c r="F232" s="242">
        <v>9000</v>
      </c>
      <c r="G232" s="243">
        <v>9000</v>
      </c>
      <c r="H232" s="242" t="e">
        <f>SUM(#REF!)</f>
        <v>#REF!</v>
      </c>
      <c r="I232" s="242" t="e">
        <f>SUM(#REF!)</f>
        <v>#REF!</v>
      </c>
      <c r="J232" s="430">
        <f t="shared" si="14"/>
        <v>100</v>
      </c>
    </row>
    <row r="233" spans="1:10" s="4" customFormat="1" ht="12.75">
      <c r="A233" s="240"/>
      <c r="B233" s="241">
        <v>5</v>
      </c>
      <c r="C233" s="236"/>
      <c r="D233" s="241">
        <v>329</v>
      </c>
      <c r="E233" s="18" t="s">
        <v>8</v>
      </c>
      <c r="F233" s="242">
        <v>80000</v>
      </c>
      <c r="G233" s="243">
        <v>80000</v>
      </c>
      <c r="H233" s="242" t="e">
        <f>SUM(#REF!)</f>
        <v>#REF!</v>
      </c>
      <c r="I233" s="242" t="e">
        <f>SUM(#REF!)</f>
        <v>#REF!</v>
      </c>
      <c r="J233" s="430">
        <f t="shared" si="14"/>
        <v>100</v>
      </c>
    </row>
    <row r="234" spans="1:10" ht="12.75">
      <c r="A234" s="227" t="s">
        <v>366</v>
      </c>
      <c r="B234" s="267"/>
      <c r="C234" s="229" t="s">
        <v>67</v>
      </c>
      <c r="D234" s="276" t="s">
        <v>227</v>
      </c>
      <c r="E234" s="230" t="s">
        <v>25</v>
      </c>
      <c r="F234" s="231">
        <f>SUM(F235,F239)</f>
        <v>449700</v>
      </c>
      <c r="G234" s="231">
        <f>SUM(G235,G239)</f>
        <v>449700</v>
      </c>
      <c r="H234" s="231">
        <f>SUM(H235,H239)</f>
        <v>395750</v>
      </c>
      <c r="I234" s="231">
        <f>SUM(I235,I239)</f>
        <v>295200</v>
      </c>
      <c r="J234" s="428">
        <f t="shared" si="14"/>
        <v>100</v>
      </c>
    </row>
    <row r="235" spans="1:10" s="2" customFormat="1" ht="12.75">
      <c r="A235" s="234"/>
      <c r="B235" s="241"/>
      <c r="C235" s="236"/>
      <c r="D235" s="15">
        <v>3</v>
      </c>
      <c r="E235" s="16" t="s">
        <v>3</v>
      </c>
      <c r="F235" s="17">
        <f>SUM(F236)</f>
        <v>413500</v>
      </c>
      <c r="G235" s="237">
        <f>SUM(G236)</f>
        <v>413500</v>
      </c>
      <c r="H235" s="9">
        <v>395750</v>
      </c>
      <c r="I235" s="9">
        <v>295200</v>
      </c>
      <c r="J235" s="429">
        <f t="shared" si="14"/>
        <v>100</v>
      </c>
    </row>
    <row r="236" spans="1:10" s="2" customFormat="1" ht="12.75">
      <c r="A236" s="234"/>
      <c r="B236" s="241"/>
      <c r="C236" s="236"/>
      <c r="D236" s="15">
        <v>32</v>
      </c>
      <c r="E236" s="16" t="s">
        <v>4</v>
      </c>
      <c r="F236" s="17">
        <f>SUM(F237,F238)</f>
        <v>413500</v>
      </c>
      <c r="G236" s="237">
        <f>SUM(G237,G238)</f>
        <v>413500</v>
      </c>
      <c r="H236" s="17" t="e">
        <f>SUM(H237,H238)</f>
        <v>#REF!</v>
      </c>
      <c r="I236" s="17" t="e">
        <f>SUM(I237,I238)</f>
        <v>#REF!</v>
      </c>
      <c r="J236" s="429">
        <f t="shared" si="14"/>
        <v>100</v>
      </c>
    </row>
    <row r="237" spans="1:10" s="4" customFormat="1" ht="12.75">
      <c r="A237" s="240"/>
      <c r="B237" s="241" t="s">
        <v>284</v>
      </c>
      <c r="C237" s="236"/>
      <c r="D237" s="241">
        <v>322</v>
      </c>
      <c r="E237" s="18" t="s">
        <v>56</v>
      </c>
      <c r="F237" s="242">
        <v>44000</v>
      </c>
      <c r="G237" s="243">
        <v>44000</v>
      </c>
      <c r="H237" s="242" t="e">
        <f>SUM(#REF!,#REF!)</f>
        <v>#REF!</v>
      </c>
      <c r="I237" s="242" t="e">
        <f>SUM(#REF!,#REF!)</f>
        <v>#REF!</v>
      </c>
      <c r="J237" s="430">
        <f t="shared" si="14"/>
        <v>100</v>
      </c>
    </row>
    <row r="238" spans="1:10" s="4" customFormat="1" ht="12.75">
      <c r="A238" s="240"/>
      <c r="B238" s="241" t="s">
        <v>478</v>
      </c>
      <c r="C238" s="236"/>
      <c r="D238" s="241">
        <v>323</v>
      </c>
      <c r="E238" s="18" t="s">
        <v>52</v>
      </c>
      <c r="F238" s="242">
        <v>369500</v>
      </c>
      <c r="G238" s="243">
        <v>369500</v>
      </c>
      <c r="H238" s="242" t="e">
        <f>SUM(#REF!)</f>
        <v>#REF!</v>
      </c>
      <c r="I238" s="242" t="e">
        <f>SUM(#REF!)</f>
        <v>#REF!</v>
      </c>
      <c r="J238" s="430">
        <f t="shared" si="14"/>
        <v>100</v>
      </c>
    </row>
    <row r="239" spans="1:10" s="3" customFormat="1" ht="12.75">
      <c r="A239" s="234"/>
      <c r="B239" s="241"/>
      <c r="C239" s="236"/>
      <c r="D239" s="15">
        <v>4</v>
      </c>
      <c r="E239" s="16" t="s">
        <v>296</v>
      </c>
      <c r="F239" s="238">
        <f aca="true" t="shared" si="16" ref="F239:I240">SUM(F240)</f>
        <v>36200</v>
      </c>
      <c r="G239" s="237">
        <f t="shared" si="16"/>
        <v>36200</v>
      </c>
      <c r="H239" s="55">
        <f t="shared" si="16"/>
        <v>0</v>
      </c>
      <c r="I239" s="55">
        <f t="shared" si="16"/>
        <v>0</v>
      </c>
      <c r="J239" s="429">
        <f t="shared" si="14"/>
        <v>100</v>
      </c>
    </row>
    <row r="240" spans="1:10" s="3" customFormat="1" ht="12.75">
      <c r="A240" s="234"/>
      <c r="B240" s="241"/>
      <c r="C240" s="236"/>
      <c r="D240" s="15">
        <v>42</v>
      </c>
      <c r="E240" s="16" t="s">
        <v>297</v>
      </c>
      <c r="F240" s="238">
        <f t="shared" si="16"/>
        <v>36200</v>
      </c>
      <c r="G240" s="237">
        <f t="shared" si="16"/>
        <v>36200</v>
      </c>
      <c r="H240" s="9">
        <f t="shared" si="16"/>
        <v>0</v>
      </c>
      <c r="I240" s="9">
        <f t="shared" si="16"/>
        <v>0</v>
      </c>
      <c r="J240" s="429">
        <f t="shared" si="14"/>
        <v>100</v>
      </c>
    </row>
    <row r="241" spans="1:10" s="4" customFormat="1" ht="12.75">
      <c r="A241" s="240"/>
      <c r="B241" s="241">
        <v>1</v>
      </c>
      <c r="C241" s="236"/>
      <c r="D241" s="241">
        <v>422</v>
      </c>
      <c r="E241" s="18" t="s">
        <v>298</v>
      </c>
      <c r="F241" s="242">
        <v>36200</v>
      </c>
      <c r="G241" s="243">
        <v>36200</v>
      </c>
      <c r="H241" s="242"/>
      <c r="I241" s="242"/>
      <c r="J241" s="430">
        <f t="shared" si="14"/>
        <v>100</v>
      </c>
    </row>
    <row r="242" spans="1:29" s="91" customFormat="1" ht="12.75">
      <c r="A242" s="257" t="s">
        <v>367</v>
      </c>
      <c r="B242" s="270"/>
      <c r="C242" s="259" t="s">
        <v>67</v>
      </c>
      <c r="D242" s="260" t="s">
        <v>222</v>
      </c>
      <c r="E242" s="261" t="s">
        <v>299</v>
      </c>
      <c r="F242" s="262">
        <f>SUM(F243,F247)</f>
        <v>105000</v>
      </c>
      <c r="G242" s="262">
        <f>SUM(G243,G247)</f>
        <v>105000</v>
      </c>
      <c r="H242" s="262">
        <f>SUM(H243,H247)</f>
        <v>0</v>
      </c>
      <c r="I242" s="262">
        <f>SUM(I243,I247)</f>
        <v>0</v>
      </c>
      <c r="J242" s="428">
        <f aca="true" t="shared" si="17" ref="J242:J265">+G242/F242*100</f>
        <v>100</v>
      </c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</row>
    <row r="243" spans="1:10" s="3" customFormat="1" ht="12.75">
      <c r="A243" s="234"/>
      <c r="B243" s="241"/>
      <c r="C243" s="236"/>
      <c r="D243" s="15">
        <v>3</v>
      </c>
      <c r="E243" s="16" t="s">
        <v>3</v>
      </c>
      <c r="F243" s="238">
        <f>SUM(F244)</f>
        <v>105000</v>
      </c>
      <c r="G243" s="237">
        <f>SUM(G244)</f>
        <v>105000</v>
      </c>
      <c r="H243" s="238">
        <f>SUM(H244)</f>
        <v>0</v>
      </c>
      <c r="I243" s="238">
        <f>SUM(I244)</f>
        <v>0</v>
      </c>
      <c r="J243" s="429">
        <f t="shared" si="17"/>
        <v>100</v>
      </c>
    </row>
    <row r="244" spans="1:10" s="3" customFormat="1" ht="12.75">
      <c r="A244" s="234"/>
      <c r="B244" s="241"/>
      <c r="C244" s="236"/>
      <c r="D244" s="15">
        <v>32</v>
      </c>
      <c r="E244" s="16" t="s">
        <v>4</v>
      </c>
      <c r="F244" s="238">
        <f>SUM(F245:F246)</f>
        <v>105000</v>
      </c>
      <c r="G244" s="237">
        <f>SUM(G245:G246)</f>
        <v>105000</v>
      </c>
      <c r="H244" s="277"/>
      <c r="I244" s="277"/>
      <c r="J244" s="429">
        <f t="shared" si="17"/>
        <v>100</v>
      </c>
    </row>
    <row r="245" spans="1:10" s="4" customFormat="1" ht="12.75">
      <c r="A245" s="240"/>
      <c r="B245" s="241">
        <v>4</v>
      </c>
      <c r="C245" s="236"/>
      <c r="D245" s="241">
        <v>322</v>
      </c>
      <c r="E245" s="18" t="s">
        <v>56</v>
      </c>
      <c r="F245" s="242">
        <v>5000</v>
      </c>
      <c r="G245" s="243">
        <v>5000</v>
      </c>
      <c r="H245" s="244"/>
      <c r="I245" s="244"/>
      <c r="J245" s="430">
        <f t="shared" si="17"/>
        <v>100</v>
      </c>
    </row>
    <row r="246" spans="1:10" s="4" customFormat="1" ht="12.75">
      <c r="A246" s="240"/>
      <c r="B246" s="241">
        <v>5</v>
      </c>
      <c r="C246" s="236"/>
      <c r="D246" s="241">
        <v>323</v>
      </c>
      <c r="E246" s="18" t="s">
        <v>52</v>
      </c>
      <c r="F246" s="242">
        <v>100000</v>
      </c>
      <c r="G246" s="243">
        <v>100000</v>
      </c>
      <c r="H246" s="244"/>
      <c r="I246" s="244"/>
      <c r="J246" s="430">
        <f t="shared" si="17"/>
        <v>100</v>
      </c>
    </row>
    <row r="247" spans="1:10" s="3" customFormat="1" ht="12.75">
      <c r="A247" s="234"/>
      <c r="B247" s="241"/>
      <c r="C247" s="236"/>
      <c r="D247" s="15">
        <v>4</v>
      </c>
      <c r="E247" s="16" t="s">
        <v>296</v>
      </c>
      <c r="F247" s="238">
        <f aca="true" t="shared" si="18" ref="F247:I248">SUM(F248)</f>
        <v>0</v>
      </c>
      <c r="G247" s="237">
        <f t="shared" si="18"/>
        <v>0</v>
      </c>
      <c r="H247" s="238">
        <f t="shared" si="18"/>
        <v>0</v>
      </c>
      <c r="I247" s="238">
        <f t="shared" si="18"/>
        <v>0</v>
      </c>
      <c r="J247" s="429" t="e">
        <f t="shared" si="17"/>
        <v>#DIV/0!</v>
      </c>
    </row>
    <row r="248" spans="1:10" s="3" customFormat="1" ht="12.75">
      <c r="A248" s="234"/>
      <c r="B248" s="241"/>
      <c r="C248" s="236"/>
      <c r="D248" s="15">
        <v>42</v>
      </c>
      <c r="E248" s="16" t="s">
        <v>297</v>
      </c>
      <c r="F248" s="238">
        <f t="shared" si="18"/>
        <v>0</v>
      </c>
      <c r="G248" s="237">
        <f t="shared" si="18"/>
        <v>0</v>
      </c>
      <c r="H248" s="277"/>
      <c r="I248" s="277"/>
      <c r="J248" s="429" t="e">
        <f t="shared" si="17"/>
        <v>#DIV/0!</v>
      </c>
    </row>
    <row r="249" spans="1:10" s="4" customFormat="1" ht="12.75">
      <c r="A249" s="240"/>
      <c r="B249" s="241"/>
      <c r="C249" s="236"/>
      <c r="D249" s="241">
        <v>422</v>
      </c>
      <c r="E249" s="18" t="s">
        <v>298</v>
      </c>
      <c r="F249" s="242">
        <v>0</v>
      </c>
      <c r="G249" s="243"/>
      <c r="H249" s="244"/>
      <c r="I249" s="244"/>
      <c r="J249" s="430" t="e">
        <f t="shared" si="17"/>
        <v>#DIV/0!</v>
      </c>
    </row>
    <row r="250" spans="1:10" ht="22.5">
      <c r="A250" s="227" t="s">
        <v>368</v>
      </c>
      <c r="B250" s="267"/>
      <c r="C250" s="229" t="s">
        <v>67</v>
      </c>
      <c r="D250" s="260" t="s">
        <v>369</v>
      </c>
      <c r="E250" s="276" t="s">
        <v>228</v>
      </c>
      <c r="F250" s="231">
        <f>SUM(F251)</f>
        <v>84000</v>
      </c>
      <c r="G250" s="233">
        <f>SUM(G251)</f>
        <v>84000</v>
      </c>
      <c r="H250" s="231">
        <v>52500</v>
      </c>
      <c r="I250" s="231">
        <v>158400</v>
      </c>
      <c r="J250" s="428">
        <f t="shared" si="17"/>
        <v>100</v>
      </c>
    </row>
    <row r="251" spans="1:10" s="2" customFormat="1" ht="12.75">
      <c r="A251" s="234"/>
      <c r="B251" s="241"/>
      <c r="C251" s="236"/>
      <c r="D251" s="15">
        <v>4</v>
      </c>
      <c r="E251" s="16" t="s">
        <v>11</v>
      </c>
      <c r="F251" s="17">
        <f>SUM(F252,F254)</f>
        <v>84000</v>
      </c>
      <c r="G251" s="237">
        <f>SUM(G252,G254)</f>
        <v>84000</v>
      </c>
      <c r="H251" s="17" t="e">
        <f>SUM(H252,H254)</f>
        <v>#REF!</v>
      </c>
      <c r="I251" s="17" t="e">
        <f>SUM(I252,I254)</f>
        <v>#REF!</v>
      </c>
      <c r="J251" s="429">
        <f t="shared" si="17"/>
        <v>100</v>
      </c>
    </row>
    <row r="252" spans="1:10" s="2" customFormat="1" ht="12.75">
      <c r="A252" s="234"/>
      <c r="B252" s="241"/>
      <c r="C252" s="236"/>
      <c r="D252" s="15">
        <v>41</v>
      </c>
      <c r="E252" s="16" t="s">
        <v>326</v>
      </c>
      <c r="F252" s="17">
        <f>SUM(F253)</f>
        <v>30000</v>
      </c>
      <c r="G252" s="237">
        <f>SUM(G253)</f>
        <v>30000</v>
      </c>
      <c r="H252" s="17">
        <f>SUM(H253)</f>
        <v>0</v>
      </c>
      <c r="I252" s="17">
        <f>SUM(I253)</f>
        <v>0</v>
      </c>
      <c r="J252" s="429">
        <f t="shared" si="17"/>
        <v>100</v>
      </c>
    </row>
    <row r="253" spans="1:10" s="4" customFormat="1" ht="12.75">
      <c r="A253" s="240"/>
      <c r="B253" s="241">
        <v>7</v>
      </c>
      <c r="C253" s="236"/>
      <c r="D253" s="241">
        <v>411</v>
      </c>
      <c r="E253" s="18" t="s">
        <v>60</v>
      </c>
      <c r="F253" s="242">
        <v>30000</v>
      </c>
      <c r="G253" s="243">
        <v>30000</v>
      </c>
      <c r="H253" s="275"/>
      <c r="I253" s="275"/>
      <c r="J253" s="429">
        <f t="shared" si="17"/>
        <v>100</v>
      </c>
    </row>
    <row r="254" spans="1:10" s="2" customFormat="1" ht="22.5">
      <c r="A254" s="234"/>
      <c r="B254" s="241"/>
      <c r="C254" s="236"/>
      <c r="D254" s="15">
        <v>42</v>
      </c>
      <c r="E254" s="16" t="s">
        <v>12</v>
      </c>
      <c r="F254" s="238">
        <f>SUM(F255,F256)</f>
        <v>54000</v>
      </c>
      <c r="G254" s="237">
        <f>SUM(G255,G256)</f>
        <v>54000</v>
      </c>
      <c r="H254" s="238" t="e">
        <f>SUM(#REF!,H255,#REF!,H256)</f>
        <v>#REF!</v>
      </c>
      <c r="I254" s="238" t="e">
        <f>SUM(#REF!,I255,#REF!,I256)</f>
        <v>#REF!</v>
      </c>
      <c r="J254" s="429">
        <f t="shared" si="17"/>
        <v>100</v>
      </c>
    </row>
    <row r="255" spans="1:10" s="4" customFormat="1" ht="12.75">
      <c r="A255" s="240"/>
      <c r="B255" s="241">
        <v>1</v>
      </c>
      <c r="C255" s="236"/>
      <c r="D255" s="241">
        <v>422</v>
      </c>
      <c r="E255" s="18" t="s">
        <v>50</v>
      </c>
      <c r="F255" s="242">
        <v>29000</v>
      </c>
      <c r="G255" s="243">
        <v>29000</v>
      </c>
      <c r="H255" s="242" t="e">
        <f>SUM(#REF!)</f>
        <v>#REF!</v>
      </c>
      <c r="I255" s="242" t="e">
        <f>SUM(#REF!)</f>
        <v>#REF!</v>
      </c>
      <c r="J255" s="429">
        <f t="shared" si="17"/>
        <v>100</v>
      </c>
    </row>
    <row r="256" spans="1:10" s="4" customFormat="1" ht="12.75">
      <c r="A256" s="240"/>
      <c r="B256" s="241" t="s">
        <v>505</v>
      </c>
      <c r="C256" s="236"/>
      <c r="D256" s="241">
        <v>426</v>
      </c>
      <c r="E256" s="18" t="s">
        <v>58</v>
      </c>
      <c r="F256" s="242">
        <v>25000</v>
      </c>
      <c r="G256" s="243">
        <v>25000</v>
      </c>
      <c r="H256" s="242" t="e">
        <f>SUM(#REF!)</f>
        <v>#REF!</v>
      </c>
      <c r="I256" s="242" t="e">
        <f>SUM(#REF!)</f>
        <v>#REF!</v>
      </c>
      <c r="J256" s="429">
        <f t="shared" si="17"/>
        <v>100</v>
      </c>
    </row>
    <row r="257" spans="1:10" s="67" customFormat="1" ht="22.5">
      <c r="A257" s="257" t="s">
        <v>445</v>
      </c>
      <c r="B257" s="270"/>
      <c r="C257" s="259" t="s">
        <v>67</v>
      </c>
      <c r="D257" s="260" t="s">
        <v>446</v>
      </c>
      <c r="E257" s="261" t="s">
        <v>444</v>
      </c>
      <c r="F257" s="262">
        <f aca="true" t="shared" si="19" ref="F257:I258">SUM(F258)</f>
        <v>0</v>
      </c>
      <c r="G257" s="262">
        <f t="shared" si="19"/>
        <v>0</v>
      </c>
      <c r="H257" s="262" t="e">
        <f t="shared" si="19"/>
        <v>#REF!</v>
      </c>
      <c r="I257" s="262" t="e">
        <f t="shared" si="19"/>
        <v>#REF!</v>
      </c>
      <c r="J257" s="428" t="e">
        <f t="shared" si="17"/>
        <v>#DIV/0!</v>
      </c>
    </row>
    <row r="258" spans="1:10" s="3" customFormat="1" ht="12.75">
      <c r="A258" s="234"/>
      <c r="B258" s="241"/>
      <c r="C258" s="236"/>
      <c r="D258" s="15">
        <v>4</v>
      </c>
      <c r="E258" s="16" t="s">
        <v>11</v>
      </c>
      <c r="F258" s="238">
        <f t="shared" si="19"/>
        <v>0</v>
      </c>
      <c r="G258" s="237">
        <f t="shared" si="19"/>
        <v>0</v>
      </c>
      <c r="H258" s="55" t="e">
        <f>SUM(H259,#REF!)</f>
        <v>#REF!</v>
      </c>
      <c r="I258" s="55" t="e">
        <f>SUM(I259,#REF!)</f>
        <v>#REF!</v>
      </c>
      <c r="J258" s="429" t="e">
        <f t="shared" si="17"/>
        <v>#DIV/0!</v>
      </c>
    </row>
    <row r="259" spans="1:10" s="3" customFormat="1" ht="22.5">
      <c r="A259" s="234"/>
      <c r="B259" s="241"/>
      <c r="C259" s="236"/>
      <c r="D259" s="15">
        <v>42</v>
      </c>
      <c r="E259" s="16" t="s">
        <v>12</v>
      </c>
      <c r="F259" s="238">
        <f>SUM(F260)</f>
        <v>0</v>
      </c>
      <c r="G259" s="237">
        <f>SUM(G260)</f>
        <v>0</v>
      </c>
      <c r="H259" s="55">
        <f>SUM(H260)</f>
        <v>0</v>
      </c>
      <c r="I259" s="55">
        <f>SUM(I260)</f>
        <v>0</v>
      </c>
      <c r="J259" s="429" t="e">
        <f t="shared" si="17"/>
        <v>#DIV/0!</v>
      </c>
    </row>
    <row r="260" spans="1:10" s="4" customFormat="1" ht="12.75">
      <c r="A260" s="240"/>
      <c r="B260" s="241"/>
      <c r="C260" s="236"/>
      <c r="D260" s="241">
        <v>421</v>
      </c>
      <c r="E260" s="18" t="s">
        <v>62</v>
      </c>
      <c r="F260" s="242">
        <v>0</v>
      </c>
      <c r="G260" s="243"/>
      <c r="H260" s="242"/>
      <c r="I260" s="242"/>
      <c r="J260" s="430" t="e">
        <f t="shared" si="17"/>
        <v>#DIV/0!</v>
      </c>
    </row>
    <row r="261" spans="1:20" s="106" customFormat="1" ht="12.75">
      <c r="A261" s="257" t="s">
        <v>474</v>
      </c>
      <c r="B261" s="260"/>
      <c r="C261" s="259" t="s">
        <v>81</v>
      </c>
      <c r="D261" s="260" t="s">
        <v>19</v>
      </c>
      <c r="E261" s="261" t="s">
        <v>447</v>
      </c>
      <c r="F261" s="262">
        <f aca="true" t="shared" si="20" ref="F261:I262">SUM(F262)</f>
        <v>23000</v>
      </c>
      <c r="G261" s="262">
        <f t="shared" si="20"/>
        <v>23000</v>
      </c>
      <c r="H261" s="262">
        <f t="shared" si="20"/>
        <v>0</v>
      </c>
      <c r="I261" s="262">
        <f t="shared" si="20"/>
        <v>0</v>
      </c>
      <c r="J261" s="428">
        <f t="shared" si="17"/>
        <v>100</v>
      </c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</row>
    <row r="262" spans="1:10" s="2" customFormat="1" ht="12.75">
      <c r="A262" s="234"/>
      <c r="B262" s="15"/>
      <c r="C262" s="236"/>
      <c r="D262" s="15">
        <v>4</v>
      </c>
      <c r="E262" s="16" t="s">
        <v>448</v>
      </c>
      <c r="F262" s="238">
        <f t="shared" si="20"/>
        <v>23000</v>
      </c>
      <c r="G262" s="237">
        <f t="shared" si="20"/>
        <v>23000</v>
      </c>
      <c r="H262" s="55">
        <f t="shared" si="20"/>
        <v>0</v>
      </c>
      <c r="I262" s="55">
        <f t="shared" si="20"/>
        <v>0</v>
      </c>
      <c r="J262" s="430">
        <f t="shared" si="17"/>
        <v>100</v>
      </c>
    </row>
    <row r="263" spans="1:10" s="2" customFormat="1" ht="12.75">
      <c r="A263" s="234"/>
      <c r="B263" s="15"/>
      <c r="C263" s="236"/>
      <c r="D263" s="15">
        <v>42</v>
      </c>
      <c r="E263" s="16" t="s">
        <v>449</v>
      </c>
      <c r="F263" s="238">
        <f>SUM(F264)</f>
        <v>23000</v>
      </c>
      <c r="G263" s="237">
        <f>SUM(G264)</f>
        <v>23000</v>
      </c>
      <c r="H263" s="55"/>
      <c r="I263" s="55"/>
      <c r="J263" s="430">
        <f t="shared" si="17"/>
        <v>100</v>
      </c>
    </row>
    <row r="264" spans="1:10" s="4" customFormat="1" ht="12.75">
      <c r="A264" s="240"/>
      <c r="B264" s="241" t="s">
        <v>506</v>
      </c>
      <c r="C264" s="236"/>
      <c r="D264" s="241">
        <v>426</v>
      </c>
      <c r="E264" s="18" t="s">
        <v>58</v>
      </c>
      <c r="F264" s="242">
        <v>23000</v>
      </c>
      <c r="G264" s="243">
        <v>23000</v>
      </c>
      <c r="H264" s="242"/>
      <c r="I264" s="242"/>
      <c r="J264" s="430">
        <f t="shared" si="17"/>
        <v>100</v>
      </c>
    </row>
    <row r="265" spans="1:10" s="3" customFormat="1" ht="12.75">
      <c r="A265" s="246" t="s">
        <v>158</v>
      </c>
      <c r="B265" s="251"/>
      <c r="C265" s="248"/>
      <c r="D265" s="173" t="s">
        <v>98</v>
      </c>
      <c r="E265" s="219"/>
      <c r="F265" s="220">
        <f>SUM(F267)</f>
        <v>783000</v>
      </c>
      <c r="G265" s="65">
        <f>SUM(G267)</f>
        <v>783000</v>
      </c>
      <c r="H265" s="220">
        <f>+H267</f>
        <v>418000</v>
      </c>
      <c r="I265" s="220">
        <f>+I267</f>
        <v>477000</v>
      </c>
      <c r="J265" s="417">
        <f t="shared" si="17"/>
        <v>100</v>
      </c>
    </row>
    <row r="266" spans="1:10" s="3" customFormat="1" ht="12.75">
      <c r="A266" s="246" t="s">
        <v>71</v>
      </c>
      <c r="B266" s="251"/>
      <c r="C266" s="248" t="s">
        <v>71</v>
      </c>
      <c r="D266" s="173" t="s">
        <v>229</v>
      </c>
      <c r="E266" s="219"/>
      <c r="F266" s="278"/>
      <c r="G266" s="173"/>
      <c r="H266" s="278"/>
      <c r="I266" s="278"/>
      <c r="J266" s="417"/>
    </row>
    <row r="267" spans="1:10" ht="12.75">
      <c r="A267" s="222" t="s">
        <v>132</v>
      </c>
      <c r="B267" s="264"/>
      <c r="C267" s="224"/>
      <c r="D267" s="279" t="s">
        <v>235</v>
      </c>
      <c r="E267" s="266" t="s">
        <v>231</v>
      </c>
      <c r="F267" s="225">
        <f>SUM(F278,F268,F272,F283,F287)</f>
        <v>783000</v>
      </c>
      <c r="G267" s="225">
        <f>SUM(G278,G268,G272,G283,G287)</f>
        <v>783000</v>
      </c>
      <c r="H267" s="225">
        <f>SUM(H278,H268,H272,H283,H287)</f>
        <v>418000</v>
      </c>
      <c r="I267" s="225">
        <f>SUM(I278,I268,I272,I283,I287)</f>
        <v>477000</v>
      </c>
      <c r="J267" s="427">
        <f aca="true" t="shared" si="21" ref="J267:J291">+G267/F267*100</f>
        <v>100</v>
      </c>
    </row>
    <row r="268" spans="1:10" ht="12.75">
      <c r="A268" s="227" t="s">
        <v>133</v>
      </c>
      <c r="B268" s="267"/>
      <c r="C268" s="229" t="s">
        <v>72</v>
      </c>
      <c r="D268" s="276" t="s">
        <v>222</v>
      </c>
      <c r="E268" s="230" t="s">
        <v>232</v>
      </c>
      <c r="F268" s="231">
        <f>SUM(F269)</f>
        <v>250000</v>
      </c>
      <c r="G268" s="233">
        <f>SUM(G269)</f>
        <v>250000</v>
      </c>
      <c r="H268" s="231">
        <v>385000</v>
      </c>
      <c r="I268" s="231">
        <v>450000</v>
      </c>
      <c r="J268" s="428">
        <f t="shared" si="21"/>
        <v>100</v>
      </c>
    </row>
    <row r="269" spans="1:10" s="2" customFormat="1" ht="12.75">
      <c r="A269" s="234"/>
      <c r="B269" s="241"/>
      <c r="C269" s="236"/>
      <c r="D269" s="15">
        <v>3</v>
      </c>
      <c r="E269" s="16" t="s">
        <v>3</v>
      </c>
      <c r="F269" s="17">
        <f>SUM(F270,)</f>
        <v>250000</v>
      </c>
      <c r="G269" s="237">
        <f>SUM(G270,)</f>
        <v>250000</v>
      </c>
      <c r="H269" s="17">
        <f>SUM(H270,)</f>
        <v>0</v>
      </c>
      <c r="I269" s="17">
        <f>SUM(I270,)</f>
        <v>0</v>
      </c>
      <c r="J269" s="429">
        <f t="shared" si="21"/>
        <v>100</v>
      </c>
    </row>
    <row r="270" spans="1:10" s="2" customFormat="1" ht="12.75" customHeight="1">
      <c r="A270" s="234"/>
      <c r="B270" s="241"/>
      <c r="C270" s="236"/>
      <c r="D270" s="15">
        <v>36</v>
      </c>
      <c r="E270" s="16" t="s">
        <v>288</v>
      </c>
      <c r="F270" s="238">
        <f>SUM(F271)</f>
        <v>250000</v>
      </c>
      <c r="G270" s="237">
        <f>SUM(G271)</f>
        <v>250000</v>
      </c>
      <c r="H270" s="238">
        <f>SUM(H271)</f>
        <v>0</v>
      </c>
      <c r="I270" s="238">
        <f>SUM(I271)</f>
        <v>0</v>
      </c>
      <c r="J270" s="429">
        <f t="shared" si="21"/>
        <v>100</v>
      </c>
    </row>
    <row r="271" spans="1:10" s="4" customFormat="1" ht="12.75">
      <c r="A271" s="240"/>
      <c r="B271" s="241" t="s">
        <v>477</v>
      </c>
      <c r="C271" s="236"/>
      <c r="D271" s="241">
        <v>366</v>
      </c>
      <c r="E271" s="18" t="s">
        <v>5</v>
      </c>
      <c r="F271" s="242">
        <v>250000</v>
      </c>
      <c r="G271" s="243">
        <v>250000</v>
      </c>
      <c r="H271" s="242"/>
      <c r="I271" s="242"/>
      <c r="J271" s="430">
        <f t="shared" si="21"/>
        <v>100</v>
      </c>
    </row>
    <row r="272" spans="1:28" s="106" customFormat="1" ht="12.75">
      <c r="A272" s="257" t="s">
        <v>289</v>
      </c>
      <c r="B272" s="260"/>
      <c r="C272" s="259" t="s">
        <v>72</v>
      </c>
      <c r="D272" s="260" t="s">
        <v>222</v>
      </c>
      <c r="E272" s="261" t="s">
        <v>327</v>
      </c>
      <c r="F272" s="262">
        <f>SUM(F273)</f>
        <v>180000</v>
      </c>
      <c r="G272" s="262">
        <f>SUM(G273)</f>
        <v>180000</v>
      </c>
      <c r="H272" s="262">
        <f>SUM(H273)</f>
        <v>0</v>
      </c>
      <c r="I272" s="262">
        <f>SUM(I273)</f>
        <v>0</v>
      </c>
      <c r="J272" s="428">
        <f t="shared" si="21"/>
        <v>100</v>
      </c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</row>
    <row r="273" spans="1:10" s="2" customFormat="1" ht="12.75">
      <c r="A273" s="234"/>
      <c r="B273" s="15"/>
      <c r="C273" s="236"/>
      <c r="D273" s="15">
        <v>3</v>
      </c>
      <c r="E273" s="16" t="s">
        <v>3</v>
      </c>
      <c r="F273" s="17">
        <f>SUM(F274,F276)</f>
        <v>180000</v>
      </c>
      <c r="G273" s="237">
        <f>SUM(G274,G276)</f>
        <v>180000</v>
      </c>
      <c r="H273" s="17">
        <f>SUM(H274,H276)</f>
        <v>0</v>
      </c>
      <c r="I273" s="17">
        <f>SUM(I274,I276)</f>
        <v>0</v>
      </c>
      <c r="J273" s="430">
        <f t="shared" si="21"/>
        <v>100</v>
      </c>
    </row>
    <row r="274" spans="1:10" s="2" customFormat="1" ht="12.75">
      <c r="A274" s="234"/>
      <c r="B274" s="15"/>
      <c r="C274" s="236"/>
      <c r="D274" s="15">
        <v>32</v>
      </c>
      <c r="E274" s="16" t="s">
        <v>4</v>
      </c>
      <c r="F274" s="17">
        <f>SUM(F275)</f>
        <v>20000</v>
      </c>
      <c r="G274" s="237">
        <f>SUM(G275)</f>
        <v>20000</v>
      </c>
      <c r="H274" s="17">
        <f>SUM(H275)</f>
        <v>0</v>
      </c>
      <c r="I274" s="17">
        <f>SUM(I275)</f>
        <v>0</v>
      </c>
      <c r="J274" s="430">
        <f t="shared" si="21"/>
        <v>100</v>
      </c>
    </row>
    <row r="275" spans="1:10" s="4" customFormat="1" ht="12.75">
      <c r="A275" s="240"/>
      <c r="B275" s="241">
        <v>1</v>
      </c>
      <c r="C275" s="236"/>
      <c r="D275" s="241">
        <v>323</v>
      </c>
      <c r="E275" s="18" t="s">
        <v>52</v>
      </c>
      <c r="F275" s="242">
        <v>20000</v>
      </c>
      <c r="G275" s="243">
        <v>20000</v>
      </c>
      <c r="H275" s="242"/>
      <c r="I275" s="242"/>
      <c r="J275" s="430">
        <f t="shared" si="21"/>
        <v>100</v>
      </c>
    </row>
    <row r="276" spans="1:10" s="2" customFormat="1" ht="12.75">
      <c r="A276" s="234"/>
      <c r="B276" s="15"/>
      <c r="C276" s="236"/>
      <c r="D276" s="15">
        <v>38</v>
      </c>
      <c r="E276" s="16" t="s">
        <v>5</v>
      </c>
      <c r="F276" s="17">
        <f>SUM(F277)</f>
        <v>160000</v>
      </c>
      <c r="G276" s="237">
        <f>SUM(G277)</f>
        <v>160000</v>
      </c>
      <c r="H276" s="17">
        <f>SUM(H277)</f>
        <v>0</v>
      </c>
      <c r="I276" s="17">
        <f>SUM(I277)</f>
        <v>0</v>
      </c>
      <c r="J276" s="430">
        <f t="shared" si="21"/>
        <v>100</v>
      </c>
    </row>
    <row r="277" spans="1:10" s="4" customFormat="1" ht="12.75">
      <c r="A277" s="240"/>
      <c r="B277" s="241">
        <v>1</v>
      </c>
      <c r="C277" s="236"/>
      <c r="D277" s="241">
        <v>381</v>
      </c>
      <c r="E277" s="18" t="s">
        <v>59</v>
      </c>
      <c r="F277" s="242">
        <v>160000</v>
      </c>
      <c r="G277" s="243">
        <v>160000</v>
      </c>
      <c r="H277" s="242"/>
      <c r="I277" s="242"/>
      <c r="J277" s="430">
        <f t="shared" si="21"/>
        <v>100</v>
      </c>
    </row>
    <row r="278" spans="1:10" ht="12.75">
      <c r="A278" s="227" t="s">
        <v>290</v>
      </c>
      <c r="B278" s="267"/>
      <c r="C278" s="259" t="s">
        <v>72</v>
      </c>
      <c r="D278" s="276" t="s">
        <v>222</v>
      </c>
      <c r="E278" s="230" t="s">
        <v>233</v>
      </c>
      <c r="F278" s="231">
        <f aca="true" t="shared" si="22" ref="F278:I279">SUM(F279)</f>
        <v>13000</v>
      </c>
      <c r="G278" s="233">
        <f t="shared" si="22"/>
        <v>13000</v>
      </c>
      <c r="H278" s="231">
        <v>33000</v>
      </c>
      <c r="I278" s="231">
        <v>27000</v>
      </c>
      <c r="J278" s="428">
        <f t="shared" si="21"/>
        <v>100</v>
      </c>
    </row>
    <row r="279" spans="1:10" s="2" customFormat="1" ht="12.75">
      <c r="A279" s="234"/>
      <c r="B279" s="241"/>
      <c r="C279" s="236"/>
      <c r="D279" s="15">
        <v>3</v>
      </c>
      <c r="E279" s="16" t="s">
        <v>3</v>
      </c>
      <c r="F279" s="17">
        <f t="shared" si="22"/>
        <v>13000</v>
      </c>
      <c r="G279" s="237">
        <f t="shared" si="22"/>
        <v>13000</v>
      </c>
      <c r="H279" s="17">
        <f t="shared" si="22"/>
        <v>33000</v>
      </c>
      <c r="I279" s="17">
        <f t="shared" si="22"/>
        <v>27000</v>
      </c>
      <c r="J279" s="429">
        <f t="shared" si="21"/>
        <v>100</v>
      </c>
    </row>
    <row r="280" spans="1:10" s="2" customFormat="1" ht="22.5">
      <c r="A280" s="234"/>
      <c r="B280" s="241"/>
      <c r="C280" s="236"/>
      <c r="D280" s="15">
        <v>36</v>
      </c>
      <c r="E280" s="16" t="s">
        <v>13</v>
      </c>
      <c r="F280" s="17">
        <f>SUM(F281,F282)</f>
        <v>13000</v>
      </c>
      <c r="G280" s="237">
        <f>SUM(G281,G282)</f>
        <v>13000</v>
      </c>
      <c r="H280" s="9">
        <v>33000</v>
      </c>
      <c r="I280" s="9">
        <v>27000</v>
      </c>
      <c r="J280" s="429">
        <f t="shared" si="21"/>
        <v>100</v>
      </c>
    </row>
    <row r="281" spans="1:10" s="4" customFormat="1" ht="12.75">
      <c r="A281" s="240"/>
      <c r="B281" s="241">
        <v>1</v>
      </c>
      <c r="C281" s="236"/>
      <c r="D281" s="241">
        <v>363</v>
      </c>
      <c r="E281" s="18" t="s">
        <v>36</v>
      </c>
      <c r="F281" s="242">
        <v>13000</v>
      </c>
      <c r="G281" s="243">
        <v>13000</v>
      </c>
      <c r="H281" s="242" t="e">
        <f>SUM(#REF!)</f>
        <v>#REF!</v>
      </c>
      <c r="I281" s="242" t="e">
        <f>SUM(#REF!)</f>
        <v>#REF!</v>
      </c>
      <c r="J281" s="430">
        <f t="shared" si="21"/>
        <v>100</v>
      </c>
    </row>
    <row r="282" spans="1:10" s="4" customFormat="1" ht="12.75">
      <c r="A282" s="240"/>
      <c r="B282" s="241"/>
      <c r="C282" s="236"/>
      <c r="D282" s="241">
        <v>363</v>
      </c>
      <c r="E282" s="18" t="s">
        <v>319</v>
      </c>
      <c r="F282" s="242">
        <v>0</v>
      </c>
      <c r="G282" s="243"/>
      <c r="H282" s="242"/>
      <c r="I282" s="242"/>
      <c r="J282" s="430" t="e">
        <f t="shared" si="21"/>
        <v>#DIV/0!</v>
      </c>
    </row>
    <row r="283" spans="1:10" s="67" customFormat="1" ht="12.75">
      <c r="A283" s="257" t="s">
        <v>487</v>
      </c>
      <c r="B283" s="260"/>
      <c r="C283" s="259" t="s">
        <v>72</v>
      </c>
      <c r="D283" s="260" t="s">
        <v>245</v>
      </c>
      <c r="E283" s="261" t="s">
        <v>488</v>
      </c>
      <c r="F283" s="262">
        <f aca="true" t="shared" si="23" ref="F283:I285">SUM(F284)</f>
        <v>30000</v>
      </c>
      <c r="G283" s="262">
        <f t="shared" si="23"/>
        <v>30000</v>
      </c>
      <c r="H283" s="262">
        <f t="shared" si="23"/>
        <v>0</v>
      </c>
      <c r="I283" s="262">
        <f t="shared" si="23"/>
        <v>0</v>
      </c>
      <c r="J283" s="431">
        <f t="shared" si="21"/>
        <v>100</v>
      </c>
    </row>
    <row r="284" spans="1:10" s="2" customFormat="1" ht="12.75">
      <c r="A284" s="234"/>
      <c r="B284" s="15"/>
      <c r="C284" s="236"/>
      <c r="D284" s="15">
        <v>3</v>
      </c>
      <c r="E284" s="16" t="s">
        <v>3</v>
      </c>
      <c r="F284" s="238">
        <f t="shared" si="23"/>
        <v>30000</v>
      </c>
      <c r="G284" s="237">
        <f t="shared" si="23"/>
        <v>30000</v>
      </c>
      <c r="H284" s="55">
        <f t="shared" si="23"/>
        <v>0</v>
      </c>
      <c r="I284" s="55">
        <f t="shared" si="23"/>
        <v>0</v>
      </c>
      <c r="J284" s="430">
        <f t="shared" si="21"/>
        <v>100</v>
      </c>
    </row>
    <row r="285" spans="1:10" s="2" customFormat="1" ht="22.5">
      <c r="A285" s="234"/>
      <c r="B285" s="15"/>
      <c r="C285" s="236"/>
      <c r="D285" s="15">
        <v>36</v>
      </c>
      <c r="E285" s="16" t="s">
        <v>13</v>
      </c>
      <c r="F285" s="238">
        <f t="shared" si="23"/>
        <v>30000</v>
      </c>
      <c r="G285" s="237">
        <f t="shared" si="23"/>
        <v>30000</v>
      </c>
      <c r="H285" s="55"/>
      <c r="I285" s="55"/>
      <c r="J285" s="430">
        <f t="shared" si="21"/>
        <v>100</v>
      </c>
    </row>
    <row r="286" spans="1:10" s="4" customFormat="1" ht="12.75">
      <c r="A286" s="240"/>
      <c r="B286" s="241">
        <v>1</v>
      </c>
      <c r="C286" s="236"/>
      <c r="D286" s="241">
        <v>363</v>
      </c>
      <c r="E286" s="18" t="s">
        <v>36</v>
      </c>
      <c r="F286" s="242">
        <v>30000</v>
      </c>
      <c r="G286" s="243">
        <v>30000</v>
      </c>
      <c r="H286" s="242"/>
      <c r="I286" s="242"/>
      <c r="J286" s="430">
        <f t="shared" si="21"/>
        <v>100</v>
      </c>
    </row>
    <row r="287" spans="1:10" s="2" customFormat="1" ht="12.75">
      <c r="A287" s="257" t="s">
        <v>489</v>
      </c>
      <c r="B287" s="260"/>
      <c r="C287" s="259" t="s">
        <v>72</v>
      </c>
      <c r="D287" s="260" t="s">
        <v>245</v>
      </c>
      <c r="E287" s="261" t="s">
        <v>490</v>
      </c>
      <c r="F287" s="262">
        <f aca="true" t="shared" si="24" ref="F287:I289">SUM(F288)</f>
        <v>310000</v>
      </c>
      <c r="G287" s="262">
        <f t="shared" si="24"/>
        <v>310000</v>
      </c>
      <c r="H287" s="262"/>
      <c r="I287" s="262"/>
      <c r="J287" s="431">
        <f t="shared" si="21"/>
        <v>100</v>
      </c>
    </row>
    <row r="288" spans="1:10" s="2" customFormat="1" ht="12.75">
      <c r="A288" s="234"/>
      <c r="B288" s="15"/>
      <c r="C288" s="236"/>
      <c r="D288" s="15">
        <v>4</v>
      </c>
      <c r="E288" s="16" t="s">
        <v>491</v>
      </c>
      <c r="F288" s="238">
        <f t="shared" si="24"/>
        <v>310000</v>
      </c>
      <c r="G288" s="237">
        <f t="shared" si="24"/>
        <v>310000</v>
      </c>
      <c r="H288" s="55">
        <f t="shared" si="24"/>
        <v>0</v>
      </c>
      <c r="I288" s="55">
        <f t="shared" si="24"/>
        <v>0</v>
      </c>
      <c r="J288" s="430">
        <f t="shared" si="21"/>
        <v>100</v>
      </c>
    </row>
    <row r="289" spans="1:10" s="2" customFormat="1" ht="12.75">
      <c r="A289" s="234"/>
      <c r="B289" s="15"/>
      <c r="C289" s="236"/>
      <c r="D289" s="15">
        <v>41</v>
      </c>
      <c r="E289" s="16" t="s">
        <v>492</v>
      </c>
      <c r="F289" s="238">
        <f t="shared" si="24"/>
        <v>310000</v>
      </c>
      <c r="G289" s="237">
        <f t="shared" si="24"/>
        <v>310000</v>
      </c>
      <c r="H289" s="55"/>
      <c r="I289" s="55"/>
      <c r="J289" s="430">
        <f t="shared" si="21"/>
        <v>100</v>
      </c>
    </row>
    <row r="290" spans="1:10" s="4" customFormat="1" ht="12.75">
      <c r="A290" s="240"/>
      <c r="B290" s="241" t="s">
        <v>477</v>
      </c>
      <c r="C290" s="236"/>
      <c r="D290" s="241">
        <v>412</v>
      </c>
      <c r="E290" s="18" t="s">
        <v>493</v>
      </c>
      <c r="F290" s="242">
        <v>310000</v>
      </c>
      <c r="G290" s="243">
        <v>310000</v>
      </c>
      <c r="H290" s="242"/>
      <c r="I290" s="242"/>
      <c r="J290" s="430">
        <f t="shared" si="21"/>
        <v>100</v>
      </c>
    </row>
    <row r="291" spans="1:10" ht="12.75">
      <c r="A291" s="169" t="s">
        <v>159</v>
      </c>
      <c r="B291" s="268"/>
      <c r="C291" s="218"/>
      <c r="D291" s="219" t="s">
        <v>400</v>
      </c>
      <c r="E291" s="219" t="s">
        <v>20</v>
      </c>
      <c r="F291" s="65">
        <f>SUM(F293)</f>
        <v>554000</v>
      </c>
      <c r="G291" s="65">
        <f>SUM(G293)</f>
        <v>554000</v>
      </c>
      <c r="H291" s="65">
        <v>271000</v>
      </c>
      <c r="I291" s="65">
        <v>200700</v>
      </c>
      <c r="J291" s="417">
        <f t="shared" si="21"/>
        <v>100</v>
      </c>
    </row>
    <row r="292" spans="1:10" ht="12.75">
      <c r="A292" s="169" t="s">
        <v>73</v>
      </c>
      <c r="B292" s="268"/>
      <c r="C292" s="218" t="s">
        <v>73</v>
      </c>
      <c r="D292" s="219" t="s">
        <v>234</v>
      </c>
      <c r="E292" s="219"/>
      <c r="F292" s="65"/>
      <c r="G292" s="65"/>
      <c r="H292" s="65"/>
      <c r="I292" s="65"/>
      <c r="J292" s="417"/>
    </row>
    <row r="293" spans="1:10" ht="12.75">
      <c r="A293" s="222" t="s">
        <v>370</v>
      </c>
      <c r="B293" s="264"/>
      <c r="C293" s="224"/>
      <c r="D293" s="266" t="s">
        <v>240</v>
      </c>
      <c r="E293" s="266" t="s">
        <v>236</v>
      </c>
      <c r="F293" s="225">
        <f>SUM(F294,F304,F308,F313,F317,F321,F325,F329,F337,F342)</f>
        <v>554000</v>
      </c>
      <c r="G293" s="225">
        <f>SUM(G294,G304,G308,G313,G317,G321,G325,G329,G337,G342)</f>
        <v>554000</v>
      </c>
      <c r="H293" s="225" t="e">
        <f>SUM(H294,H304,H308,H313,H317,H321,H325,H329,H337,H342)</f>
        <v>#REF!</v>
      </c>
      <c r="I293" s="225" t="e">
        <f>SUM(I294,I304,I308,I313,I317,I321,I325,I329,I337,I342)</f>
        <v>#REF!</v>
      </c>
      <c r="J293" s="427">
        <f>+G293/F293*100</f>
        <v>100</v>
      </c>
    </row>
    <row r="294" spans="1:10" ht="12.75">
      <c r="A294" s="227" t="s">
        <v>371</v>
      </c>
      <c r="B294" s="267"/>
      <c r="C294" s="229" t="s">
        <v>74</v>
      </c>
      <c r="D294" s="230" t="s">
        <v>237</v>
      </c>
      <c r="E294" s="230" t="s">
        <v>43</v>
      </c>
      <c r="F294" s="231">
        <f>SUM(F296,F301)</f>
        <v>20000</v>
      </c>
      <c r="G294" s="233">
        <f>SUM(G296,G301)</f>
        <v>20000</v>
      </c>
      <c r="H294" s="231">
        <v>68000</v>
      </c>
      <c r="I294" s="231">
        <v>56700</v>
      </c>
      <c r="J294" s="428">
        <f>+G294/F294*100</f>
        <v>100</v>
      </c>
    </row>
    <row r="295" spans="1:10" ht="12.75">
      <c r="A295" s="227"/>
      <c r="B295" s="267"/>
      <c r="C295" s="229"/>
      <c r="D295" s="230"/>
      <c r="E295" s="230" t="s">
        <v>42</v>
      </c>
      <c r="F295" s="280"/>
      <c r="G295" s="233"/>
      <c r="H295" s="231"/>
      <c r="I295" s="231"/>
      <c r="J295" s="428"/>
    </row>
    <row r="296" spans="1:10" s="2" customFormat="1" ht="12.75">
      <c r="A296" s="234"/>
      <c r="B296" s="241"/>
      <c r="C296" s="236"/>
      <c r="D296" s="15">
        <v>3</v>
      </c>
      <c r="E296" s="16" t="s">
        <v>3</v>
      </c>
      <c r="F296" s="17">
        <f>SUM(F297,F299)</f>
        <v>20000</v>
      </c>
      <c r="G296" s="237">
        <f>SUM(G297,G299)</f>
        <v>20000</v>
      </c>
      <c r="H296" s="17">
        <f>SUM(H297,H299)</f>
        <v>18000</v>
      </c>
      <c r="I296" s="17">
        <f>SUM(I297,I299)</f>
        <v>16200</v>
      </c>
      <c r="J296" s="429">
        <f aca="true" t="shared" si="25" ref="J296:J308">+G296/F296*100</f>
        <v>100</v>
      </c>
    </row>
    <row r="297" spans="1:13" s="2" customFormat="1" ht="12.75">
      <c r="A297" s="234"/>
      <c r="B297" s="241"/>
      <c r="C297" s="236"/>
      <c r="D297" s="15">
        <v>32</v>
      </c>
      <c r="E297" s="16" t="s">
        <v>4</v>
      </c>
      <c r="F297" s="17">
        <f>SUM(F298)</f>
        <v>10000</v>
      </c>
      <c r="G297" s="237">
        <f>SUM(G298)</f>
        <v>10000</v>
      </c>
      <c r="H297" s="9">
        <v>18000</v>
      </c>
      <c r="I297" s="9">
        <v>16200</v>
      </c>
      <c r="J297" s="429">
        <f t="shared" si="25"/>
        <v>100</v>
      </c>
      <c r="M297" s="4"/>
    </row>
    <row r="298" spans="1:10" s="4" customFormat="1" ht="12.75">
      <c r="A298" s="240"/>
      <c r="B298" s="241">
        <v>4</v>
      </c>
      <c r="C298" s="236"/>
      <c r="D298" s="241">
        <v>323</v>
      </c>
      <c r="E298" s="18" t="s">
        <v>52</v>
      </c>
      <c r="F298" s="242">
        <v>10000</v>
      </c>
      <c r="G298" s="243">
        <v>10000</v>
      </c>
      <c r="H298" s="242" t="e">
        <f>SUM(#REF!)</f>
        <v>#REF!</v>
      </c>
      <c r="I298" s="242" t="e">
        <f>SUM(#REF!)</f>
        <v>#REF!</v>
      </c>
      <c r="J298" s="430">
        <f t="shared" si="25"/>
        <v>100</v>
      </c>
    </row>
    <row r="299" spans="1:13" s="2" customFormat="1" ht="22.5">
      <c r="A299" s="234"/>
      <c r="B299" s="241"/>
      <c r="C299" s="236"/>
      <c r="D299" s="15">
        <v>36</v>
      </c>
      <c r="E299" s="16" t="s">
        <v>300</v>
      </c>
      <c r="F299" s="238">
        <f>SUM(F300)</f>
        <v>10000</v>
      </c>
      <c r="G299" s="237">
        <f>SUM(G300)</f>
        <v>10000</v>
      </c>
      <c r="H299" s="55">
        <f>SUM(H300)</f>
        <v>0</v>
      </c>
      <c r="I299" s="55">
        <f>SUM(I300)</f>
        <v>0</v>
      </c>
      <c r="J299" s="429">
        <f t="shared" si="25"/>
        <v>100</v>
      </c>
      <c r="M299" s="4"/>
    </row>
    <row r="300" spans="1:10" s="4" customFormat="1" ht="12.75">
      <c r="A300" s="240"/>
      <c r="B300" s="241">
        <v>4</v>
      </c>
      <c r="C300" s="236"/>
      <c r="D300" s="241">
        <v>366</v>
      </c>
      <c r="E300" s="18" t="s">
        <v>301</v>
      </c>
      <c r="F300" s="242">
        <v>10000</v>
      </c>
      <c r="G300" s="243">
        <v>10000</v>
      </c>
      <c r="H300" s="242"/>
      <c r="I300" s="242"/>
      <c r="J300" s="430">
        <f t="shared" si="25"/>
        <v>100</v>
      </c>
    </row>
    <row r="301" spans="1:10" s="3" customFormat="1" ht="12.75">
      <c r="A301" s="234"/>
      <c r="B301" s="241"/>
      <c r="C301" s="236"/>
      <c r="D301" s="15">
        <v>4</v>
      </c>
      <c r="E301" s="16" t="s">
        <v>11</v>
      </c>
      <c r="F301" s="17">
        <f>SUM(F303)</f>
        <v>0</v>
      </c>
      <c r="G301" s="237">
        <f>SUM(G302)</f>
        <v>0</v>
      </c>
      <c r="H301" s="275"/>
      <c r="I301" s="275"/>
      <c r="J301" s="429" t="e">
        <f t="shared" si="25"/>
        <v>#DIV/0!</v>
      </c>
    </row>
    <row r="302" spans="1:10" s="3" customFormat="1" ht="12.75">
      <c r="A302" s="234"/>
      <c r="B302" s="241"/>
      <c r="C302" s="236"/>
      <c r="D302" s="15">
        <v>41</v>
      </c>
      <c r="E302" s="16" t="s">
        <v>11</v>
      </c>
      <c r="F302" s="17">
        <f>SUM(F303,)</f>
        <v>0</v>
      </c>
      <c r="G302" s="237">
        <f>SUM(G303)</f>
        <v>0</v>
      </c>
      <c r="H302" s="275"/>
      <c r="I302" s="275"/>
      <c r="J302" s="429" t="e">
        <f t="shared" si="25"/>
        <v>#DIV/0!</v>
      </c>
    </row>
    <row r="303" spans="1:10" s="4" customFormat="1" ht="12.75">
      <c r="A303" s="240"/>
      <c r="B303" s="241"/>
      <c r="C303" s="236"/>
      <c r="D303" s="241">
        <v>411</v>
      </c>
      <c r="E303" s="18" t="s">
        <v>60</v>
      </c>
      <c r="F303" s="242">
        <v>0</v>
      </c>
      <c r="G303" s="243">
        <v>0</v>
      </c>
      <c r="H303" s="242" t="e">
        <f>SUM(#REF!)</f>
        <v>#REF!</v>
      </c>
      <c r="I303" s="242" t="e">
        <f>SUM(#REF!)</f>
        <v>#REF!</v>
      </c>
      <c r="J303" s="430" t="e">
        <f t="shared" si="25"/>
        <v>#DIV/0!</v>
      </c>
    </row>
    <row r="304" spans="1:10" s="94" customFormat="1" ht="22.5">
      <c r="A304" s="257" t="s">
        <v>134</v>
      </c>
      <c r="B304" s="260"/>
      <c r="C304" s="259" t="s">
        <v>74</v>
      </c>
      <c r="D304" s="260" t="s">
        <v>19</v>
      </c>
      <c r="E304" s="261" t="s">
        <v>450</v>
      </c>
      <c r="F304" s="262">
        <f aca="true" t="shared" si="26" ref="F304:I305">SUM(F305)</f>
        <v>200000</v>
      </c>
      <c r="G304" s="262">
        <f t="shared" si="26"/>
        <v>200000</v>
      </c>
      <c r="H304" s="262">
        <f t="shared" si="26"/>
        <v>0</v>
      </c>
      <c r="I304" s="262">
        <f t="shared" si="26"/>
        <v>0</v>
      </c>
      <c r="J304" s="428">
        <f t="shared" si="25"/>
        <v>100</v>
      </c>
    </row>
    <row r="305" spans="1:10" s="2" customFormat="1" ht="12.75">
      <c r="A305" s="234"/>
      <c r="B305" s="15"/>
      <c r="C305" s="236"/>
      <c r="D305" s="15">
        <v>3</v>
      </c>
      <c r="E305" s="16" t="s">
        <v>3</v>
      </c>
      <c r="F305" s="238">
        <f t="shared" si="26"/>
        <v>200000</v>
      </c>
      <c r="G305" s="237">
        <f t="shared" si="26"/>
        <v>200000</v>
      </c>
      <c r="H305" s="55">
        <f t="shared" si="26"/>
        <v>0</v>
      </c>
      <c r="I305" s="55">
        <f t="shared" si="26"/>
        <v>0</v>
      </c>
      <c r="J305" s="430">
        <f t="shared" si="25"/>
        <v>100</v>
      </c>
    </row>
    <row r="306" spans="1:10" s="2" customFormat="1" ht="12.75">
      <c r="A306" s="234"/>
      <c r="B306" s="15"/>
      <c r="C306" s="236"/>
      <c r="D306" s="15">
        <v>32</v>
      </c>
      <c r="E306" s="16" t="s">
        <v>4</v>
      </c>
      <c r="F306" s="238">
        <f>SUM(F307)</f>
        <v>200000</v>
      </c>
      <c r="G306" s="237">
        <f>SUM(G307)</f>
        <v>200000</v>
      </c>
      <c r="H306" s="55"/>
      <c r="I306" s="55"/>
      <c r="J306" s="430">
        <f t="shared" si="25"/>
        <v>100</v>
      </c>
    </row>
    <row r="307" spans="1:10" s="4" customFormat="1" ht="12.75">
      <c r="A307" s="240"/>
      <c r="B307" s="241">
        <v>4</v>
      </c>
      <c r="C307" s="236"/>
      <c r="D307" s="241">
        <v>323</v>
      </c>
      <c r="E307" s="18" t="s">
        <v>52</v>
      </c>
      <c r="F307" s="242">
        <v>200000</v>
      </c>
      <c r="G307" s="243">
        <v>200000</v>
      </c>
      <c r="H307" s="242"/>
      <c r="I307" s="242"/>
      <c r="J307" s="430">
        <f t="shared" si="25"/>
        <v>100</v>
      </c>
    </row>
    <row r="308" spans="1:10" ht="12.75">
      <c r="A308" s="281"/>
      <c r="B308" s="267"/>
      <c r="C308" s="229"/>
      <c r="D308" s="229" t="s">
        <v>222</v>
      </c>
      <c r="E308" s="230" t="s">
        <v>95</v>
      </c>
      <c r="F308" s="231">
        <f>SUM(F310)</f>
        <v>100000</v>
      </c>
      <c r="G308" s="233">
        <f>SUM(G310)</f>
        <v>100000</v>
      </c>
      <c r="H308" s="231">
        <v>33000</v>
      </c>
      <c r="I308" s="231">
        <v>27000</v>
      </c>
      <c r="J308" s="428">
        <f t="shared" si="25"/>
        <v>100</v>
      </c>
    </row>
    <row r="309" spans="1:10" ht="12.75">
      <c r="A309" s="227" t="s">
        <v>135</v>
      </c>
      <c r="B309" s="267"/>
      <c r="C309" s="229" t="s">
        <v>75</v>
      </c>
      <c r="D309" s="229"/>
      <c r="E309" s="230" t="s">
        <v>44</v>
      </c>
      <c r="F309" s="282"/>
      <c r="G309" s="233"/>
      <c r="H309" s="231"/>
      <c r="I309" s="231"/>
      <c r="J309" s="428"/>
    </row>
    <row r="310" spans="1:10" s="2" customFormat="1" ht="12.75">
      <c r="A310" s="234"/>
      <c r="B310" s="241"/>
      <c r="C310" s="236"/>
      <c r="D310" s="15">
        <v>3</v>
      </c>
      <c r="E310" s="16" t="s">
        <v>3</v>
      </c>
      <c r="F310" s="17">
        <f>SUM(F311)</f>
        <v>100000</v>
      </c>
      <c r="G310" s="237">
        <f>SUM(G311)</f>
        <v>100000</v>
      </c>
      <c r="H310" s="9">
        <v>33000</v>
      </c>
      <c r="I310" s="9">
        <v>27000</v>
      </c>
      <c r="J310" s="429">
        <f aca="true" t="shared" si="27" ref="J310:J348">+G310/F310*100</f>
        <v>100</v>
      </c>
    </row>
    <row r="311" spans="1:10" s="3" customFormat="1" ht="12.75">
      <c r="A311" s="234"/>
      <c r="B311" s="241"/>
      <c r="C311" s="236"/>
      <c r="D311" s="15">
        <v>35</v>
      </c>
      <c r="E311" s="16" t="s">
        <v>37</v>
      </c>
      <c r="F311" s="17">
        <f>SUM(F312)</f>
        <v>100000</v>
      </c>
      <c r="G311" s="237">
        <f>SUM(G312)</f>
        <v>100000</v>
      </c>
      <c r="H311" s="275"/>
      <c r="I311" s="275"/>
      <c r="J311" s="429">
        <f t="shared" si="27"/>
        <v>100</v>
      </c>
    </row>
    <row r="312" spans="1:10" s="4" customFormat="1" ht="12.75">
      <c r="A312" s="240"/>
      <c r="B312" s="241">
        <v>4</v>
      </c>
      <c r="C312" s="236"/>
      <c r="D312" s="241">
        <v>352</v>
      </c>
      <c r="E312" s="18" t="s">
        <v>61</v>
      </c>
      <c r="F312" s="242">
        <v>100000</v>
      </c>
      <c r="G312" s="243">
        <v>100000</v>
      </c>
      <c r="H312" s="242" t="e">
        <f>SUM(#REF!)</f>
        <v>#REF!</v>
      </c>
      <c r="I312" s="242" t="e">
        <f>SUM(#REF!)</f>
        <v>#REF!</v>
      </c>
      <c r="J312" s="430">
        <f t="shared" si="27"/>
        <v>100</v>
      </c>
    </row>
    <row r="313" spans="1:10" s="3" customFormat="1" ht="22.5">
      <c r="A313" s="257" t="s">
        <v>136</v>
      </c>
      <c r="B313" s="270"/>
      <c r="C313" s="259" t="s">
        <v>75</v>
      </c>
      <c r="D313" s="283" t="s">
        <v>222</v>
      </c>
      <c r="E313" s="284" t="s">
        <v>239</v>
      </c>
      <c r="F313" s="285">
        <f>SUM(F314)</f>
        <v>40000</v>
      </c>
      <c r="G313" s="286">
        <f>G314</f>
        <v>40000</v>
      </c>
      <c r="H313" s="285"/>
      <c r="I313" s="285"/>
      <c r="J313" s="428">
        <f t="shared" si="27"/>
        <v>100</v>
      </c>
    </row>
    <row r="314" spans="1:10" s="3" customFormat="1" ht="12.75">
      <c r="A314" s="234"/>
      <c r="B314" s="241"/>
      <c r="C314" s="236"/>
      <c r="D314" s="236">
        <v>3</v>
      </c>
      <c r="E314" s="15" t="s">
        <v>3</v>
      </c>
      <c r="F314" s="17">
        <f>SUM(F315,)</f>
        <v>40000</v>
      </c>
      <c r="G314" s="237">
        <f>SUM(G315,)</f>
        <v>40000</v>
      </c>
      <c r="H314" s="17" t="e">
        <f>SUM(H315,)</f>
        <v>#REF!</v>
      </c>
      <c r="I314" s="17" t="e">
        <f>SUM(I315,)</f>
        <v>#REF!</v>
      </c>
      <c r="J314" s="429">
        <f t="shared" si="27"/>
        <v>100</v>
      </c>
    </row>
    <row r="315" spans="1:10" s="3" customFormat="1" ht="12.75">
      <c r="A315" s="234"/>
      <c r="B315" s="241"/>
      <c r="C315" s="236"/>
      <c r="D315" s="236" t="s">
        <v>118</v>
      </c>
      <c r="E315" s="15" t="s">
        <v>37</v>
      </c>
      <c r="F315" s="17">
        <f>SUM(F316)</f>
        <v>40000</v>
      </c>
      <c r="G315" s="237">
        <f>SUM(G316)</f>
        <v>40000</v>
      </c>
      <c r="H315" s="17" t="e">
        <f>SUM(H316)</f>
        <v>#REF!</v>
      </c>
      <c r="I315" s="17" t="e">
        <f>SUM(I316)</f>
        <v>#REF!</v>
      </c>
      <c r="J315" s="429">
        <f t="shared" si="27"/>
        <v>100</v>
      </c>
    </row>
    <row r="316" spans="1:10" s="4" customFormat="1" ht="12.75">
      <c r="A316" s="240"/>
      <c r="B316" s="241">
        <v>4</v>
      </c>
      <c r="C316" s="236"/>
      <c r="D316" s="245" t="s">
        <v>119</v>
      </c>
      <c r="E316" s="241" t="s">
        <v>117</v>
      </c>
      <c r="F316" s="242">
        <v>40000</v>
      </c>
      <c r="G316" s="243">
        <v>40000</v>
      </c>
      <c r="H316" s="242" t="e">
        <f>SUM(#REF!)</f>
        <v>#REF!</v>
      </c>
      <c r="I316" s="242" t="e">
        <f>SUM(#REF!)</f>
        <v>#REF!</v>
      </c>
      <c r="J316" s="430">
        <f t="shared" si="27"/>
        <v>100</v>
      </c>
    </row>
    <row r="317" spans="1:10" s="3" customFormat="1" ht="22.5">
      <c r="A317" s="257" t="s">
        <v>294</v>
      </c>
      <c r="B317" s="270"/>
      <c r="C317" s="259" t="s">
        <v>75</v>
      </c>
      <c r="D317" s="259" t="s">
        <v>222</v>
      </c>
      <c r="E317" s="284" t="s">
        <v>291</v>
      </c>
      <c r="F317" s="262">
        <f aca="true" t="shared" si="28" ref="F317:I318">SUM(F318)</f>
        <v>0</v>
      </c>
      <c r="G317" s="262">
        <f t="shared" si="28"/>
        <v>0</v>
      </c>
      <c r="H317" s="262">
        <f t="shared" si="28"/>
        <v>0</v>
      </c>
      <c r="I317" s="262">
        <f t="shared" si="28"/>
        <v>0</v>
      </c>
      <c r="J317" s="428" t="e">
        <f t="shared" si="27"/>
        <v>#DIV/0!</v>
      </c>
    </row>
    <row r="318" spans="1:10" s="3" customFormat="1" ht="12.75">
      <c r="A318" s="234"/>
      <c r="B318" s="241"/>
      <c r="C318" s="236"/>
      <c r="D318" s="236" t="s">
        <v>1</v>
      </c>
      <c r="E318" s="15" t="s">
        <v>3</v>
      </c>
      <c r="F318" s="238">
        <f t="shared" si="28"/>
        <v>0</v>
      </c>
      <c r="G318" s="237">
        <f t="shared" si="28"/>
        <v>0</v>
      </c>
      <c r="H318" s="55">
        <f t="shared" si="28"/>
        <v>0</v>
      </c>
      <c r="I318" s="55">
        <f t="shared" si="28"/>
        <v>0</v>
      </c>
      <c r="J318" s="429" t="e">
        <f t="shared" si="27"/>
        <v>#DIV/0!</v>
      </c>
    </row>
    <row r="319" spans="1:10" s="3" customFormat="1" ht="12.75">
      <c r="A319" s="234"/>
      <c r="B319" s="241"/>
      <c r="C319" s="236"/>
      <c r="D319" s="236" t="s">
        <v>118</v>
      </c>
      <c r="E319" s="15" t="s">
        <v>37</v>
      </c>
      <c r="F319" s="238">
        <f>SUM(F320)</f>
        <v>0</v>
      </c>
      <c r="G319" s="237">
        <f>SUM(G320)</f>
        <v>0</v>
      </c>
      <c r="H319" s="55">
        <f>SUM(H320)</f>
        <v>0</v>
      </c>
      <c r="I319" s="55">
        <f>SUM(I320)</f>
        <v>0</v>
      </c>
      <c r="J319" s="429" t="e">
        <f t="shared" si="27"/>
        <v>#DIV/0!</v>
      </c>
    </row>
    <row r="320" spans="1:10" s="4" customFormat="1" ht="12.75">
      <c r="A320" s="240"/>
      <c r="B320" s="241">
        <v>4</v>
      </c>
      <c r="C320" s="236"/>
      <c r="D320" s="245" t="s">
        <v>119</v>
      </c>
      <c r="E320" s="241" t="s">
        <v>117</v>
      </c>
      <c r="F320" s="242"/>
      <c r="G320" s="243"/>
      <c r="H320" s="242"/>
      <c r="I320" s="242"/>
      <c r="J320" s="430" t="e">
        <f t="shared" si="27"/>
        <v>#DIV/0!</v>
      </c>
    </row>
    <row r="321" spans="1:24" s="91" customFormat="1" ht="22.5">
      <c r="A321" s="257" t="s">
        <v>137</v>
      </c>
      <c r="B321" s="270"/>
      <c r="C321" s="259" t="s">
        <v>75</v>
      </c>
      <c r="D321" s="259" t="s">
        <v>245</v>
      </c>
      <c r="E321" s="260" t="s">
        <v>303</v>
      </c>
      <c r="F321" s="262">
        <f aca="true" t="shared" si="29" ref="F321:I323">SUM(F322)</f>
        <v>10000</v>
      </c>
      <c r="G321" s="262">
        <f t="shared" si="29"/>
        <v>10000</v>
      </c>
      <c r="H321" s="262">
        <f t="shared" si="29"/>
        <v>0</v>
      </c>
      <c r="I321" s="262">
        <f t="shared" si="29"/>
        <v>0</v>
      </c>
      <c r="J321" s="428">
        <f t="shared" si="27"/>
        <v>100</v>
      </c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</row>
    <row r="322" spans="1:10" s="3" customFormat="1" ht="12.75">
      <c r="A322" s="234"/>
      <c r="B322" s="241"/>
      <c r="C322" s="236"/>
      <c r="D322" s="236" t="s">
        <v>1</v>
      </c>
      <c r="E322" s="15" t="s">
        <v>3</v>
      </c>
      <c r="F322" s="238">
        <f t="shared" si="29"/>
        <v>10000</v>
      </c>
      <c r="G322" s="237">
        <f t="shared" si="29"/>
        <v>10000</v>
      </c>
      <c r="H322" s="55">
        <f t="shared" si="29"/>
        <v>0</v>
      </c>
      <c r="I322" s="55">
        <f t="shared" si="29"/>
        <v>0</v>
      </c>
      <c r="J322" s="429">
        <f t="shared" si="27"/>
        <v>100</v>
      </c>
    </row>
    <row r="323" spans="1:10" s="3" customFormat="1" ht="12.75">
      <c r="A323" s="234"/>
      <c r="B323" s="241"/>
      <c r="C323" s="236"/>
      <c r="D323" s="236" t="s">
        <v>304</v>
      </c>
      <c r="E323" s="15" t="s">
        <v>37</v>
      </c>
      <c r="F323" s="238">
        <f t="shared" si="29"/>
        <v>10000</v>
      </c>
      <c r="G323" s="237">
        <f t="shared" si="29"/>
        <v>10000</v>
      </c>
      <c r="H323" s="55">
        <f t="shared" si="29"/>
        <v>0</v>
      </c>
      <c r="I323" s="55">
        <f t="shared" si="29"/>
        <v>0</v>
      </c>
      <c r="J323" s="429">
        <f t="shared" si="27"/>
        <v>100</v>
      </c>
    </row>
    <row r="324" spans="1:10" s="4" customFormat="1" ht="12.75">
      <c r="A324" s="240"/>
      <c r="B324" s="241">
        <v>4</v>
      </c>
      <c r="C324" s="236"/>
      <c r="D324" s="245" t="s">
        <v>119</v>
      </c>
      <c r="E324" s="241" t="s">
        <v>305</v>
      </c>
      <c r="F324" s="242">
        <v>10000</v>
      </c>
      <c r="G324" s="243">
        <v>10000</v>
      </c>
      <c r="H324" s="287"/>
      <c r="I324" s="287"/>
      <c r="J324" s="430">
        <f t="shared" si="27"/>
        <v>100</v>
      </c>
    </row>
    <row r="325" spans="1:10" s="67" customFormat="1" ht="12.75">
      <c r="A325" s="257" t="s">
        <v>295</v>
      </c>
      <c r="B325" s="270"/>
      <c r="C325" s="259" t="s">
        <v>75</v>
      </c>
      <c r="D325" s="259" t="s">
        <v>222</v>
      </c>
      <c r="E325" s="260" t="s">
        <v>306</v>
      </c>
      <c r="F325" s="262">
        <f aca="true" t="shared" si="30" ref="F325:I327">SUM(F326)</f>
        <v>0</v>
      </c>
      <c r="G325" s="262">
        <f t="shared" si="30"/>
        <v>0</v>
      </c>
      <c r="H325" s="262">
        <f t="shared" si="30"/>
        <v>0</v>
      </c>
      <c r="I325" s="262">
        <f t="shared" si="30"/>
        <v>0</v>
      </c>
      <c r="J325" s="428" t="e">
        <f t="shared" si="27"/>
        <v>#DIV/0!</v>
      </c>
    </row>
    <row r="326" spans="1:10" s="3" customFormat="1" ht="12.75">
      <c r="A326" s="234"/>
      <c r="B326" s="241"/>
      <c r="C326" s="236"/>
      <c r="D326" s="236" t="s">
        <v>1</v>
      </c>
      <c r="E326" s="15" t="s">
        <v>3</v>
      </c>
      <c r="F326" s="238">
        <f t="shared" si="30"/>
        <v>0</v>
      </c>
      <c r="G326" s="237">
        <f t="shared" si="30"/>
        <v>0</v>
      </c>
      <c r="H326" s="238">
        <f t="shared" si="30"/>
        <v>0</v>
      </c>
      <c r="I326" s="238">
        <f t="shared" si="30"/>
        <v>0</v>
      </c>
      <c r="J326" s="429" t="e">
        <f t="shared" si="27"/>
        <v>#DIV/0!</v>
      </c>
    </row>
    <row r="327" spans="1:10" s="3" customFormat="1" ht="12.75">
      <c r="A327" s="234"/>
      <c r="B327" s="241"/>
      <c r="C327" s="236"/>
      <c r="D327" s="236" t="s">
        <v>277</v>
      </c>
      <c r="E327" s="15" t="s">
        <v>32</v>
      </c>
      <c r="F327" s="238">
        <f t="shared" si="30"/>
        <v>0</v>
      </c>
      <c r="G327" s="237">
        <f t="shared" si="30"/>
        <v>0</v>
      </c>
      <c r="H327" s="238">
        <f t="shared" si="30"/>
        <v>0</v>
      </c>
      <c r="I327" s="238">
        <f t="shared" si="30"/>
        <v>0</v>
      </c>
      <c r="J327" s="429" t="e">
        <f t="shared" si="27"/>
        <v>#DIV/0!</v>
      </c>
    </row>
    <row r="328" spans="1:10" s="4" customFormat="1" ht="12.75">
      <c r="A328" s="240"/>
      <c r="B328" s="241">
        <v>5</v>
      </c>
      <c r="C328" s="236"/>
      <c r="D328" s="245" t="s">
        <v>307</v>
      </c>
      <c r="E328" s="241" t="s">
        <v>308</v>
      </c>
      <c r="F328" s="242"/>
      <c r="G328" s="243">
        <v>0</v>
      </c>
      <c r="H328" s="287"/>
      <c r="I328" s="287"/>
      <c r="J328" s="430" t="e">
        <f t="shared" si="27"/>
        <v>#DIV/0!</v>
      </c>
    </row>
    <row r="329" spans="1:10" s="3" customFormat="1" ht="12.75" customHeight="1">
      <c r="A329" s="257" t="s">
        <v>451</v>
      </c>
      <c r="B329" s="270"/>
      <c r="C329" s="259" t="s">
        <v>75</v>
      </c>
      <c r="D329" s="259" t="s">
        <v>222</v>
      </c>
      <c r="E329" s="260" t="s">
        <v>166</v>
      </c>
      <c r="F329" s="262">
        <f>SUM(F330)</f>
        <v>148000</v>
      </c>
      <c r="G329" s="262">
        <f>SUM(G330)</f>
        <v>148000</v>
      </c>
      <c r="H329" s="262" t="e">
        <f>SUM(H330)</f>
        <v>#REF!</v>
      </c>
      <c r="I329" s="262" t="e">
        <f>SUM(I330)</f>
        <v>#REF!</v>
      </c>
      <c r="J329" s="428">
        <f t="shared" si="27"/>
        <v>100</v>
      </c>
    </row>
    <row r="330" spans="1:10" s="3" customFormat="1" ht="12.75">
      <c r="A330" s="234"/>
      <c r="B330" s="241"/>
      <c r="C330" s="236"/>
      <c r="D330" s="236" t="s">
        <v>1</v>
      </c>
      <c r="E330" s="15" t="s">
        <v>3</v>
      </c>
      <c r="F330" s="238">
        <f>SUM(F331,F335)</f>
        <v>148000</v>
      </c>
      <c r="G330" s="237">
        <f>SUM(G331,G335)</f>
        <v>148000</v>
      </c>
      <c r="H330" s="263" t="e">
        <f>SUM(H331,H335)</f>
        <v>#REF!</v>
      </c>
      <c r="I330" s="263" t="e">
        <f>SUM(I331,I335)</f>
        <v>#REF!</v>
      </c>
      <c r="J330" s="429">
        <f t="shared" si="27"/>
        <v>100</v>
      </c>
    </row>
    <row r="331" spans="1:10" s="3" customFormat="1" ht="12.75">
      <c r="A331" s="234"/>
      <c r="B331" s="241"/>
      <c r="C331" s="236"/>
      <c r="D331" s="236" t="s">
        <v>167</v>
      </c>
      <c r="E331" s="15" t="s">
        <v>4</v>
      </c>
      <c r="F331" s="238">
        <f>SUM(F332,F333,F334)</f>
        <v>128000</v>
      </c>
      <c r="G331" s="237">
        <f>SUM(G332,G333,G334)</f>
        <v>128000</v>
      </c>
      <c r="H331" s="263" t="e">
        <f>SUM(H332,H333,H334)</f>
        <v>#REF!</v>
      </c>
      <c r="I331" s="263" t="e">
        <f>SUM(I332,I333,I334)</f>
        <v>#REF!</v>
      </c>
      <c r="J331" s="429">
        <f t="shared" si="27"/>
        <v>100</v>
      </c>
    </row>
    <row r="332" spans="1:10" s="4" customFormat="1" ht="12.75">
      <c r="A332" s="240"/>
      <c r="B332" s="241">
        <v>1</v>
      </c>
      <c r="C332" s="236"/>
      <c r="D332" s="245" t="s">
        <v>168</v>
      </c>
      <c r="E332" s="241" t="s">
        <v>56</v>
      </c>
      <c r="F332" s="242">
        <v>1000</v>
      </c>
      <c r="G332" s="243">
        <v>1000</v>
      </c>
      <c r="H332" s="244" t="e">
        <f>SUM(#REF!)</f>
        <v>#REF!</v>
      </c>
      <c r="I332" s="244" t="e">
        <f>SUM(#REF!)</f>
        <v>#REF!</v>
      </c>
      <c r="J332" s="430">
        <f t="shared" si="27"/>
        <v>100</v>
      </c>
    </row>
    <row r="333" spans="1:10" s="4" customFormat="1" ht="12.75">
      <c r="A333" s="240"/>
      <c r="B333" s="241" t="s">
        <v>477</v>
      </c>
      <c r="C333" s="236"/>
      <c r="D333" s="245" t="s">
        <v>169</v>
      </c>
      <c r="E333" s="241" t="s">
        <v>52</v>
      </c>
      <c r="F333" s="242">
        <v>107000</v>
      </c>
      <c r="G333" s="243">
        <v>107000</v>
      </c>
      <c r="H333" s="244" t="e">
        <f>SUM(#REF!)</f>
        <v>#REF!</v>
      </c>
      <c r="I333" s="244" t="e">
        <f>SUM(#REF!)</f>
        <v>#REF!</v>
      </c>
      <c r="J333" s="430">
        <f t="shared" si="27"/>
        <v>100</v>
      </c>
    </row>
    <row r="334" spans="1:10" s="4" customFormat="1" ht="12.75">
      <c r="A334" s="240"/>
      <c r="B334" s="241">
        <v>1</v>
      </c>
      <c r="C334" s="236"/>
      <c r="D334" s="245" t="s">
        <v>170</v>
      </c>
      <c r="E334" s="241" t="s">
        <v>8</v>
      </c>
      <c r="F334" s="242">
        <v>20000</v>
      </c>
      <c r="G334" s="243">
        <v>20000</v>
      </c>
      <c r="H334" s="244" t="e">
        <f>SUM(#REF!,#REF!)</f>
        <v>#REF!</v>
      </c>
      <c r="I334" s="244" t="e">
        <f>SUM(#REF!,#REF!)</f>
        <v>#REF!</v>
      </c>
      <c r="J334" s="430">
        <f t="shared" si="27"/>
        <v>100</v>
      </c>
    </row>
    <row r="335" spans="1:10" s="3" customFormat="1" ht="12.75">
      <c r="A335" s="234"/>
      <c r="B335" s="241"/>
      <c r="C335" s="236"/>
      <c r="D335" s="236" t="s">
        <v>277</v>
      </c>
      <c r="E335" s="15" t="s">
        <v>32</v>
      </c>
      <c r="F335" s="238">
        <f>SUM(F336)</f>
        <v>20000</v>
      </c>
      <c r="G335" s="237">
        <f>SUM(G336)</f>
        <v>20000</v>
      </c>
      <c r="H335" s="277"/>
      <c r="I335" s="277"/>
      <c r="J335" s="429">
        <f t="shared" si="27"/>
        <v>100</v>
      </c>
    </row>
    <row r="336" spans="1:10" s="4" customFormat="1" ht="12.75">
      <c r="A336" s="240"/>
      <c r="B336" s="241">
        <v>1</v>
      </c>
      <c r="C336" s="236"/>
      <c r="D336" s="245" t="s">
        <v>278</v>
      </c>
      <c r="E336" s="241" t="s">
        <v>59</v>
      </c>
      <c r="F336" s="242">
        <v>20000</v>
      </c>
      <c r="G336" s="243">
        <v>20000</v>
      </c>
      <c r="H336" s="244"/>
      <c r="I336" s="244"/>
      <c r="J336" s="430">
        <f t="shared" si="27"/>
        <v>100</v>
      </c>
    </row>
    <row r="337" spans="1:10" s="2" customFormat="1" ht="12.75">
      <c r="A337" s="257" t="s">
        <v>475</v>
      </c>
      <c r="B337" s="260"/>
      <c r="C337" s="259" t="s">
        <v>75</v>
      </c>
      <c r="D337" s="259" t="s">
        <v>19</v>
      </c>
      <c r="E337" s="260" t="s">
        <v>504</v>
      </c>
      <c r="F337" s="262">
        <f aca="true" t="shared" si="31" ref="F337:I338">SUM(F338)</f>
        <v>30000</v>
      </c>
      <c r="G337" s="262">
        <f t="shared" si="31"/>
        <v>30000</v>
      </c>
      <c r="H337" s="262">
        <f t="shared" si="31"/>
        <v>0</v>
      </c>
      <c r="I337" s="262">
        <f t="shared" si="31"/>
        <v>0</v>
      </c>
      <c r="J337" s="428">
        <f t="shared" si="27"/>
        <v>100</v>
      </c>
    </row>
    <row r="338" spans="1:10" s="2" customFormat="1" ht="12.75">
      <c r="A338" s="234"/>
      <c r="B338" s="15"/>
      <c r="C338" s="236"/>
      <c r="D338" s="236" t="s">
        <v>1</v>
      </c>
      <c r="E338" s="15" t="s">
        <v>3</v>
      </c>
      <c r="F338" s="238">
        <f t="shared" si="31"/>
        <v>30000</v>
      </c>
      <c r="G338" s="237">
        <f t="shared" si="31"/>
        <v>30000</v>
      </c>
      <c r="H338" s="55">
        <f t="shared" si="31"/>
        <v>0</v>
      </c>
      <c r="I338" s="55">
        <f t="shared" si="31"/>
        <v>0</v>
      </c>
      <c r="J338" s="430">
        <f t="shared" si="27"/>
        <v>100</v>
      </c>
    </row>
    <row r="339" spans="1:10" s="2" customFormat="1" ht="12.75">
      <c r="A339" s="234"/>
      <c r="B339" s="15"/>
      <c r="C339" s="236"/>
      <c r="D339" s="236" t="s">
        <v>167</v>
      </c>
      <c r="E339" s="15" t="s">
        <v>4</v>
      </c>
      <c r="F339" s="238">
        <f>SUM(F340,F341)</f>
        <v>30000</v>
      </c>
      <c r="G339" s="237">
        <f>SUM(G340,G341)</f>
        <v>30000</v>
      </c>
      <c r="H339" s="277"/>
      <c r="I339" s="277"/>
      <c r="J339" s="430">
        <f t="shared" si="27"/>
        <v>100</v>
      </c>
    </row>
    <row r="340" spans="1:10" s="4" customFormat="1" ht="12.75">
      <c r="A340" s="240"/>
      <c r="B340" s="241">
        <v>1</v>
      </c>
      <c r="C340" s="236"/>
      <c r="D340" s="245" t="s">
        <v>169</v>
      </c>
      <c r="E340" s="241" t="s">
        <v>52</v>
      </c>
      <c r="F340" s="242">
        <v>15000</v>
      </c>
      <c r="G340" s="243">
        <v>15000</v>
      </c>
      <c r="H340" s="244"/>
      <c r="I340" s="244"/>
      <c r="J340" s="430">
        <f t="shared" si="27"/>
        <v>100</v>
      </c>
    </row>
    <row r="341" spans="1:10" s="4" customFormat="1" ht="12.75">
      <c r="A341" s="240"/>
      <c r="B341" s="241">
        <v>1</v>
      </c>
      <c r="C341" s="236"/>
      <c r="D341" s="245" t="s">
        <v>170</v>
      </c>
      <c r="E341" s="241" t="s">
        <v>8</v>
      </c>
      <c r="F341" s="242">
        <v>15000</v>
      </c>
      <c r="G341" s="243">
        <v>15000</v>
      </c>
      <c r="H341" s="244"/>
      <c r="I341" s="244"/>
      <c r="J341" s="430">
        <f t="shared" si="27"/>
        <v>100</v>
      </c>
    </row>
    <row r="342" spans="1:10" s="3" customFormat="1" ht="12.75">
      <c r="A342" s="257" t="s">
        <v>476</v>
      </c>
      <c r="B342" s="270"/>
      <c r="C342" s="259" t="s">
        <v>280</v>
      </c>
      <c r="D342" s="259" t="s">
        <v>222</v>
      </c>
      <c r="E342" s="260" t="s">
        <v>279</v>
      </c>
      <c r="F342" s="262">
        <f>SUM(F343)</f>
        <v>6000</v>
      </c>
      <c r="G342" s="262">
        <f>SUM(G343)</f>
        <v>6000</v>
      </c>
      <c r="H342" s="262">
        <f>SUM(H343)</f>
        <v>0</v>
      </c>
      <c r="I342" s="262">
        <f>SUM(I343)</f>
        <v>0</v>
      </c>
      <c r="J342" s="428">
        <f t="shared" si="27"/>
        <v>100</v>
      </c>
    </row>
    <row r="343" spans="1:10" s="3" customFormat="1" ht="12.75">
      <c r="A343" s="234"/>
      <c r="B343" s="241"/>
      <c r="C343" s="236"/>
      <c r="D343" s="236" t="s">
        <v>1</v>
      </c>
      <c r="E343" s="15" t="s">
        <v>3</v>
      </c>
      <c r="F343" s="238">
        <f>SUM(F344,F346)</f>
        <v>6000</v>
      </c>
      <c r="G343" s="237">
        <f>SUM(G344,G346)</f>
        <v>6000</v>
      </c>
      <c r="H343" s="238">
        <f>SUM(H344,H346)</f>
        <v>0</v>
      </c>
      <c r="I343" s="238">
        <f>SUM(I344,I346)</f>
        <v>0</v>
      </c>
      <c r="J343" s="429">
        <f t="shared" si="27"/>
        <v>100</v>
      </c>
    </row>
    <row r="344" spans="1:10" s="3" customFormat="1" ht="12.75">
      <c r="A344" s="234"/>
      <c r="B344" s="241"/>
      <c r="C344" s="236"/>
      <c r="D344" s="236" t="s">
        <v>167</v>
      </c>
      <c r="E344" s="15" t="s">
        <v>4</v>
      </c>
      <c r="F344" s="238">
        <f>SUM(F345)</f>
        <v>2000</v>
      </c>
      <c r="G344" s="237">
        <f>SUM(G345)</f>
        <v>2000</v>
      </c>
      <c r="H344" s="238">
        <f>SUM(H345)</f>
        <v>0</v>
      </c>
      <c r="I344" s="238">
        <f>SUM(I345)</f>
        <v>0</v>
      </c>
      <c r="J344" s="429">
        <f t="shared" si="27"/>
        <v>100</v>
      </c>
    </row>
    <row r="345" spans="1:10" s="4" customFormat="1" ht="12.75">
      <c r="A345" s="240"/>
      <c r="B345" s="241" t="s">
        <v>284</v>
      </c>
      <c r="C345" s="236"/>
      <c r="D345" s="245" t="s">
        <v>170</v>
      </c>
      <c r="E345" s="241" t="s">
        <v>8</v>
      </c>
      <c r="F345" s="242">
        <v>2000</v>
      </c>
      <c r="G345" s="243">
        <v>2000</v>
      </c>
      <c r="H345" s="242"/>
      <c r="I345" s="242"/>
      <c r="J345" s="430">
        <f t="shared" si="27"/>
        <v>100</v>
      </c>
    </row>
    <row r="346" spans="1:10" s="3" customFormat="1" ht="12.75">
      <c r="A346" s="234"/>
      <c r="B346" s="241"/>
      <c r="C346" s="236"/>
      <c r="D346" s="236" t="s">
        <v>277</v>
      </c>
      <c r="E346" s="15" t="s">
        <v>32</v>
      </c>
      <c r="F346" s="238">
        <f>SUM(F347)</f>
        <v>4000</v>
      </c>
      <c r="G346" s="237">
        <f>SUM(G347)</f>
        <v>4000</v>
      </c>
      <c r="H346" s="238">
        <f>SUM(H347)</f>
        <v>0</v>
      </c>
      <c r="I346" s="238">
        <f>SUM(I347)</f>
        <v>0</v>
      </c>
      <c r="J346" s="429">
        <f t="shared" si="27"/>
        <v>100</v>
      </c>
    </row>
    <row r="347" spans="1:10" s="4" customFormat="1" ht="12.75">
      <c r="A347" s="240"/>
      <c r="B347" s="241">
        <v>1</v>
      </c>
      <c r="C347" s="236"/>
      <c r="D347" s="245" t="s">
        <v>278</v>
      </c>
      <c r="E347" s="241" t="s">
        <v>59</v>
      </c>
      <c r="F347" s="242">
        <v>4000</v>
      </c>
      <c r="G347" s="243">
        <v>4000</v>
      </c>
      <c r="H347" s="242"/>
      <c r="I347" s="242"/>
      <c r="J347" s="430">
        <f t="shared" si="27"/>
        <v>100</v>
      </c>
    </row>
    <row r="348" spans="1:10" ht="12.75">
      <c r="A348" s="169" t="s">
        <v>160</v>
      </c>
      <c r="B348" s="268"/>
      <c r="C348" s="218"/>
      <c r="D348" s="219" t="s">
        <v>99</v>
      </c>
      <c r="E348" s="219"/>
      <c r="F348" s="65">
        <f>SUM(F350,F416,F438,F452,F457)</f>
        <v>4225000</v>
      </c>
      <c r="G348" s="65">
        <f>SUM(G350,G416,G438,G452,G457)</f>
        <v>4225000</v>
      </c>
      <c r="H348" s="65" t="e">
        <f>SUM(H350,H416,H438,H452,H457)</f>
        <v>#REF!</v>
      </c>
      <c r="I348" s="65" t="e">
        <f>SUM(I350,I416,I438,I452,I457)</f>
        <v>#REF!</v>
      </c>
      <c r="J348" s="417">
        <f t="shared" si="27"/>
        <v>100</v>
      </c>
    </row>
    <row r="349" spans="1:10" ht="12.75">
      <c r="A349" s="169" t="s">
        <v>73</v>
      </c>
      <c r="B349" s="268"/>
      <c r="C349" s="218" t="s">
        <v>73</v>
      </c>
      <c r="D349" s="219" t="s">
        <v>76</v>
      </c>
      <c r="E349" s="219"/>
      <c r="F349" s="65"/>
      <c r="G349" s="65"/>
      <c r="H349" s="65"/>
      <c r="I349" s="65"/>
      <c r="J349" s="417"/>
    </row>
    <row r="350" spans="1:10" ht="22.5">
      <c r="A350" s="288" t="s">
        <v>138</v>
      </c>
      <c r="B350" s="264"/>
      <c r="C350" s="224"/>
      <c r="D350" s="289" t="s">
        <v>246</v>
      </c>
      <c r="E350" s="290" t="s">
        <v>241</v>
      </c>
      <c r="F350" s="291">
        <f>SUM(F351,F362,F377,F385,F389,F400,F404,F408,F357,F412)</f>
        <v>2075000</v>
      </c>
      <c r="G350" s="291">
        <f>SUM(G351,G362,G377,G385,G389,G400,G404,G408,G357,G412)</f>
        <v>2075000</v>
      </c>
      <c r="H350" s="291" t="e">
        <f>SUM(H351,H362,H377,H385,H389,H400,H404,H408,H357,H412)</f>
        <v>#REF!</v>
      </c>
      <c r="I350" s="291" t="e">
        <f>SUM(I351,I362,I377,I385,I389,I400,I404,I408,I357,I412)</f>
        <v>#REF!</v>
      </c>
      <c r="J350" s="427">
        <f>+G350/F350*100</f>
        <v>100</v>
      </c>
    </row>
    <row r="351" spans="1:10" ht="12.75">
      <c r="A351" s="227" t="s">
        <v>328</v>
      </c>
      <c r="B351" s="267"/>
      <c r="C351" s="229" t="s">
        <v>77</v>
      </c>
      <c r="D351" s="230" t="s">
        <v>222</v>
      </c>
      <c r="E351" s="230" t="s">
        <v>45</v>
      </c>
      <c r="F351" s="231">
        <f>SUM(F353,)</f>
        <v>662000</v>
      </c>
      <c r="G351" s="231">
        <f>SUM(G353,)</f>
        <v>662000</v>
      </c>
      <c r="H351" s="231">
        <f>SUM(H353,)</f>
        <v>3850000</v>
      </c>
      <c r="I351" s="231">
        <f>SUM(I353,)</f>
        <v>2970000</v>
      </c>
      <c r="J351" s="428">
        <f>+G351/F351*100</f>
        <v>100</v>
      </c>
    </row>
    <row r="352" spans="1:10" ht="12.75">
      <c r="A352" s="227"/>
      <c r="B352" s="267"/>
      <c r="C352" s="229"/>
      <c r="D352" s="230"/>
      <c r="E352" s="230" t="s">
        <v>46</v>
      </c>
      <c r="F352" s="231"/>
      <c r="G352" s="233"/>
      <c r="H352" s="231"/>
      <c r="I352" s="231"/>
      <c r="J352" s="428"/>
    </row>
    <row r="353" spans="1:10" s="2" customFormat="1" ht="12.75">
      <c r="A353" s="234"/>
      <c r="B353" s="241"/>
      <c r="C353" s="236"/>
      <c r="D353" s="15">
        <v>3</v>
      </c>
      <c r="E353" s="16" t="s">
        <v>3</v>
      </c>
      <c r="F353" s="17">
        <f>SUM(F354,)</f>
        <v>662000</v>
      </c>
      <c r="G353" s="237">
        <f>SUM(G354,)</f>
        <v>662000</v>
      </c>
      <c r="H353" s="17">
        <f>SUM(H354,)</f>
        <v>3850000</v>
      </c>
      <c r="I353" s="17">
        <f>SUM(I354,)</f>
        <v>2970000</v>
      </c>
      <c r="J353" s="429">
        <f aca="true" t="shared" si="32" ref="J353:J365">+G353/F353*100</f>
        <v>100</v>
      </c>
    </row>
    <row r="354" spans="1:10" s="2" customFormat="1" ht="12.75">
      <c r="A354" s="234"/>
      <c r="B354" s="241"/>
      <c r="C354" s="236"/>
      <c r="D354" s="15">
        <v>32</v>
      </c>
      <c r="E354" s="16" t="s">
        <v>4</v>
      </c>
      <c r="F354" s="17">
        <f>SUM(F355,F356)</f>
        <v>662000</v>
      </c>
      <c r="G354" s="237">
        <f>SUM(G355,G356)</f>
        <v>662000</v>
      </c>
      <c r="H354" s="9">
        <v>3850000</v>
      </c>
      <c r="I354" s="9">
        <v>2970000</v>
      </c>
      <c r="J354" s="429">
        <f t="shared" si="32"/>
        <v>100</v>
      </c>
    </row>
    <row r="355" spans="1:10" s="4" customFormat="1" ht="12.75">
      <c r="A355" s="240"/>
      <c r="B355" s="241">
        <v>4</v>
      </c>
      <c r="C355" s="236"/>
      <c r="D355" s="241">
        <v>322</v>
      </c>
      <c r="E355" s="18" t="s">
        <v>56</v>
      </c>
      <c r="F355" s="242">
        <v>2175</v>
      </c>
      <c r="G355" s="243">
        <v>2175</v>
      </c>
      <c r="H355" s="242" t="e">
        <f>SUM(#REF!)</f>
        <v>#REF!</v>
      </c>
      <c r="I355" s="242" t="e">
        <f>SUM(#REF!)</f>
        <v>#REF!</v>
      </c>
      <c r="J355" s="430">
        <f t="shared" si="32"/>
        <v>100</v>
      </c>
    </row>
    <row r="356" spans="1:10" s="4" customFormat="1" ht="12.75">
      <c r="A356" s="240"/>
      <c r="B356" s="241">
        <v>4</v>
      </c>
      <c r="C356" s="236"/>
      <c r="D356" s="241">
        <v>323</v>
      </c>
      <c r="E356" s="18" t="s">
        <v>52</v>
      </c>
      <c r="F356" s="242">
        <v>659825</v>
      </c>
      <c r="G356" s="243">
        <v>659825</v>
      </c>
      <c r="H356" s="242" t="e">
        <f>SUM(#REF!,#REF!)</f>
        <v>#REF!</v>
      </c>
      <c r="I356" s="242" t="e">
        <f>SUM(#REF!,#REF!)</f>
        <v>#REF!</v>
      </c>
      <c r="J356" s="430">
        <f t="shared" si="32"/>
        <v>100</v>
      </c>
    </row>
    <row r="357" spans="1:27" s="106" customFormat="1" ht="12.75">
      <c r="A357" s="257" t="s">
        <v>329</v>
      </c>
      <c r="B357" s="260"/>
      <c r="C357" s="259" t="s">
        <v>77</v>
      </c>
      <c r="D357" s="260" t="s">
        <v>222</v>
      </c>
      <c r="E357" s="261" t="s">
        <v>330</v>
      </c>
      <c r="F357" s="262">
        <f aca="true" t="shared" si="33" ref="F357:I358">SUM(F358)</f>
        <v>30000</v>
      </c>
      <c r="G357" s="262">
        <f t="shared" si="33"/>
        <v>30000</v>
      </c>
      <c r="H357" s="262">
        <f t="shared" si="33"/>
        <v>0</v>
      </c>
      <c r="I357" s="262">
        <f t="shared" si="33"/>
        <v>0</v>
      </c>
      <c r="J357" s="428">
        <f t="shared" si="32"/>
        <v>100</v>
      </c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1:10" s="2" customFormat="1" ht="12.75">
      <c r="A358" s="234"/>
      <c r="B358" s="15"/>
      <c r="C358" s="236"/>
      <c r="D358" s="15">
        <v>3</v>
      </c>
      <c r="E358" s="16" t="s">
        <v>3</v>
      </c>
      <c r="F358" s="238">
        <f t="shared" si="33"/>
        <v>30000</v>
      </c>
      <c r="G358" s="237">
        <f t="shared" si="33"/>
        <v>30000</v>
      </c>
      <c r="H358" s="238">
        <f t="shared" si="33"/>
        <v>0</v>
      </c>
      <c r="I358" s="238">
        <f t="shared" si="33"/>
        <v>0</v>
      </c>
      <c r="J358" s="430">
        <f t="shared" si="32"/>
        <v>100</v>
      </c>
    </row>
    <row r="359" spans="1:10" s="2" customFormat="1" ht="12.75">
      <c r="A359" s="234"/>
      <c r="B359" s="15"/>
      <c r="C359" s="236"/>
      <c r="D359" s="15">
        <v>32</v>
      </c>
      <c r="E359" s="16" t="s">
        <v>4</v>
      </c>
      <c r="F359" s="238">
        <f>SUM(F360,F361)</f>
        <v>30000</v>
      </c>
      <c r="G359" s="237">
        <f>SUM(G360,G361)</f>
        <v>30000</v>
      </c>
      <c r="H359" s="238">
        <f>SUM(H360,H361)</f>
        <v>0</v>
      </c>
      <c r="I359" s="238">
        <f>SUM(I360,I361)</f>
        <v>0</v>
      </c>
      <c r="J359" s="430">
        <f t="shared" si="32"/>
        <v>100</v>
      </c>
    </row>
    <row r="360" spans="1:10" s="4" customFormat="1" ht="12.75">
      <c r="A360" s="240"/>
      <c r="B360" s="241"/>
      <c r="C360" s="236"/>
      <c r="D360" s="241">
        <v>322</v>
      </c>
      <c r="E360" s="18" t="s">
        <v>56</v>
      </c>
      <c r="F360" s="242">
        <v>600</v>
      </c>
      <c r="G360" s="243">
        <v>600</v>
      </c>
      <c r="H360" s="242"/>
      <c r="I360" s="242"/>
      <c r="J360" s="430">
        <f t="shared" si="32"/>
        <v>100</v>
      </c>
    </row>
    <row r="361" spans="1:10" s="4" customFormat="1" ht="12.75">
      <c r="A361" s="240"/>
      <c r="B361" s="241">
        <v>4</v>
      </c>
      <c r="C361" s="236"/>
      <c r="D361" s="241">
        <v>323</v>
      </c>
      <c r="E361" s="18" t="s">
        <v>52</v>
      </c>
      <c r="F361" s="242">
        <v>29400</v>
      </c>
      <c r="G361" s="243">
        <v>29400</v>
      </c>
      <c r="H361" s="242"/>
      <c r="I361" s="242"/>
      <c r="J361" s="430">
        <f t="shared" si="32"/>
        <v>100</v>
      </c>
    </row>
    <row r="362" spans="1:10" ht="22.5">
      <c r="A362" s="292" t="s">
        <v>372</v>
      </c>
      <c r="B362" s="293"/>
      <c r="C362" s="294" t="s">
        <v>509</v>
      </c>
      <c r="D362" s="295" t="s">
        <v>222</v>
      </c>
      <c r="E362" s="272" t="s">
        <v>242</v>
      </c>
      <c r="F362" s="296">
        <f>SUM(F363,F373)</f>
        <v>656000</v>
      </c>
      <c r="G362" s="296">
        <f>SUM(G363,G373)</f>
        <v>656000</v>
      </c>
      <c r="H362" s="296" t="e">
        <f>SUM(H363,H373)</f>
        <v>#REF!</v>
      </c>
      <c r="I362" s="296" t="e">
        <f>SUM(I363,I373)</f>
        <v>#REF!</v>
      </c>
      <c r="J362" s="428">
        <f t="shared" si="32"/>
        <v>100</v>
      </c>
    </row>
    <row r="363" spans="1:10" s="2" customFormat="1" ht="12.75">
      <c r="A363" s="234"/>
      <c r="B363" s="241"/>
      <c r="C363" s="236"/>
      <c r="D363" s="15">
        <v>3</v>
      </c>
      <c r="E363" s="16" t="s">
        <v>3</v>
      </c>
      <c r="F363" s="17">
        <f>SUM(F368,F364)</f>
        <v>561000</v>
      </c>
      <c r="G363" s="237">
        <f>SUM(G368,G364)</f>
        <v>561000</v>
      </c>
      <c r="H363" s="17" t="e">
        <f>SUM(H368,H364)</f>
        <v>#REF!</v>
      </c>
      <c r="I363" s="17" t="e">
        <f>SUM(I368,I364)</f>
        <v>#REF!</v>
      </c>
      <c r="J363" s="429">
        <f t="shared" si="32"/>
        <v>100</v>
      </c>
    </row>
    <row r="364" spans="1:10" s="2" customFormat="1" ht="12.75">
      <c r="A364" s="234"/>
      <c r="B364" s="241"/>
      <c r="C364" s="236"/>
      <c r="D364" s="15">
        <v>31</v>
      </c>
      <c r="E364" s="16" t="s">
        <v>6</v>
      </c>
      <c r="F364" s="17">
        <f>SUM(F365,F367)</f>
        <v>322200</v>
      </c>
      <c r="G364" s="237">
        <f>SUM(G365,G367)</f>
        <v>322200</v>
      </c>
      <c r="H364" s="17" t="e">
        <f>SUM(H365,H367)</f>
        <v>#REF!</v>
      </c>
      <c r="I364" s="17" t="e">
        <f>SUM(I365,I367)</f>
        <v>#REF!</v>
      </c>
      <c r="J364" s="429">
        <f t="shared" si="32"/>
        <v>100</v>
      </c>
    </row>
    <row r="365" spans="1:10" s="4" customFormat="1" ht="12.75">
      <c r="A365" s="240"/>
      <c r="B365" s="241">
        <v>5</v>
      </c>
      <c r="C365" s="236"/>
      <c r="D365" s="241">
        <v>311</v>
      </c>
      <c r="E365" s="18" t="s">
        <v>114</v>
      </c>
      <c r="F365" s="242">
        <v>275000</v>
      </c>
      <c r="G365" s="243">
        <v>275000</v>
      </c>
      <c r="H365" s="242" t="e">
        <f>SUM(#REF!)</f>
        <v>#REF!</v>
      </c>
      <c r="I365" s="242" t="e">
        <f>SUM(#REF!)</f>
        <v>#REF!</v>
      </c>
      <c r="J365" s="430">
        <f t="shared" si="32"/>
        <v>100</v>
      </c>
    </row>
    <row r="366" spans="1:10" s="4" customFormat="1" ht="12.75">
      <c r="A366" s="240"/>
      <c r="B366" s="241"/>
      <c r="C366" s="236"/>
      <c r="D366" s="241">
        <v>312</v>
      </c>
      <c r="E366" s="18" t="s">
        <v>7</v>
      </c>
      <c r="F366" s="242"/>
      <c r="G366" s="243"/>
      <c r="H366" s="242"/>
      <c r="I366" s="242"/>
      <c r="J366" s="430"/>
    </row>
    <row r="367" spans="1:10" s="4" customFormat="1" ht="12.75">
      <c r="A367" s="240"/>
      <c r="B367" s="241">
        <v>5</v>
      </c>
      <c r="C367" s="236"/>
      <c r="D367" s="241">
        <v>313</v>
      </c>
      <c r="E367" s="18" t="s">
        <v>54</v>
      </c>
      <c r="F367" s="242">
        <v>47200</v>
      </c>
      <c r="G367" s="243">
        <v>47200</v>
      </c>
      <c r="H367" s="242" t="e">
        <f>SUM(#REF!,#REF!)</f>
        <v>#REF!</v>
      </c>
      <c r="I367" s="242" t="e">
        <f>SUM(#REF!,#REF!)</f>
        <v>#REF!</v>
      </c>
      <c r="J367" s="430">
        <f aca="true" t="shared" si="34" ref="J367:J398">+G367/F367*100</f>
        <v>100</v>
      </c>
    </row>
    <row r="368" spans="1:10" s="2" customFormat="1" ht="12.75">
      <c r="A368" s="234"/>
      <c r="B368" s="241"/>
      <c r="C368" s="236"/>
      <c r="D368" s="15">
        <v>32</v>
      </c>
      <c r="E368" s="16" t="s">
        <v>4</v>
      </c>
      <c r="F368" s="17">
        <f>SUM(F369,F370,F371,F372)</f>
        <v>238800</v>
      </c>
      <c r="G368" s="237">
        <f>SUM(G369,G370,G371,G372)</f>
        <v>238800</v>
      </c>
      <c r="H368" s="17" t="e">
        <f>SUM(H369,H370,H371,H372)</f>
        <v>#REF!</v>
      </c>
      <c r="I368" s="17" t="e">
        <f>SUM(I369,I370,I371,I372)</f>
        <v>#REF!</v>
      </c>
      <c r="J368" s="429">
        <f t="shared" si="34"/>
        <v>100</v>
      </c>
    </row>
    <row r="369" spans="1:10" s="4" customFormat="1" ht="12.75">
      <c r="A369" s="240"/>
      <c r="B369" s="241">
        <v>5</v>
      </c>
      <c r="C369" s="236"/>
      <c r="D369" s="241">
        <v>321</v>
      </c>
      <c r="E369" s="18" t="s">
        <v>115</v>
      </c>
      <c r="F369" s="242">
        <v>3000</v>
      </c>
      <c r="G369" s="243">
        <v>3000</v>
      </c>
      <c r="H369" s="242" t="e">
        <f>SUM(#REF!)</f>
        <v>#REF!</v>
      </c>
      <c r="I369" s="242" t="e">
        <f>SUM(#REF!)</f>
        <v>#REF!</v>
      </c>
      <c r="J369" s="430">
        <f t="shared" si="34"/>
        <v>100</v>
      </c>
    </row>
    <row r="370" spans="1:10" s="4" customFormat="1" ht="12.75">
      <c r="A370" s="240"/>
      <c r="B370" s="241" t="s">
        <v>284</v>
      </c>
      <c r="C370" s="236"/>
      <c r="D370" s="241">
        <v>322</v>
      </c>
      <c r="E370" s="18" t="s">
        <v>56</v>
      </c>
      <c r="F370" s="242">
        <v>37800</v>
      </c>
      <c r="G370" s="243">
        <v>37800</v>
      </c>
      <c r="H370" s="242" t="e">
        <f>SUM(#REF!,#REF!)</f>
        <v>#REF!</v>
      </c>
      <c r="I370" s="242" t="e">
        <f>SUM(#REF!,#REF!)</f>
        <v>#REF!</v>
      </c>
      <c r="J370" s="430">
        <f t="shared" si="34"/>
        <v>100</v>
      </c>
    </row>
    <row r="371" spans="1:10" s="4" customFormat="1" ht="12.75">
      <c r="A371" s="240"/>
      <c r="B371" s="241" t="s">
        <v>284</v>
      </c>
      <c r="C371" s="236"/>
      <c r="D371" s="241">
        <v>323</v>
      </c>
      <c r="E371" s="18" t="s">
        <v>52</v>
      </c>
      <c r="F371" s="242">
        <v>194000</v>
      </c>
      <c r="G371" s="243">
        <v>194000</v>
      </c>
      <c r="H371" s="242" t="e">
        <f>SUM(#REF!)</f>
        <v>#REF!</v>
      </c>
      <c r="I371" s="242" t="e">
        <f>SUM(#REF!)</f>
        <v>#REF!</v>
      </c>
      <c r="J371" s="430">
        <f t="shared" si="34"/>
        <v>100</v>
      </c>
    </row>
    <row r="372" spans="1:10" s="4" customFormat="1" ht="12.75">
      <c r="A372" s="240"/>
      <c r="B372" s="241">
        <v>1</v>
      </c>
      <c r="C372" s="236"/>
      <c r="D372" s="241">
        <v>329</v>
      </c>
      <c r="E372" s="18" t="s">
        <v>8</v>
      </c>
      <c r="F372" s="242">
        <v>4000</v>
      </c>
      <c r="G372" s="243">
        <v>4000</v>
      </c>
      <c r="H372" s="242"/>
      <c r="I372" s="242"/>
      <c r="J372" s="430">
        <f t="shared" si="34"/>
        <v>100</v>
      </c>
    </row>
    <row r="373" spans="1:10" s="3" customFormat="1" ht="12.75">
      <c r="A373" s="234"/>
      <c r="B373" s="241"/>
      <c r="C373" s="236"/>
      <c r="D373" s="15">
        <v>4</v>
      </c>
      <c r="E373" s="16" t="s">
        <v>11</v>
      </c>
      <c r="F373" s="17">
        <f>SUM(F374)</f>
        <v>95000</v>
      </c>
      <c r="G373" s="237">
        <f>SUM(G374)</f>
        <v>95000</v>
      </c>
      <c r="H373" s="237">
        <f>SUM(H374)</f>
        <v>0</v>
      </c>
      <c r="I373" s="237">
        <f>SUM(I374)</f>
        <v>0</v>
      </c>
      <c r="J373" s="429">
        <f t="shared" si="34"/>
        <v>100</v>
      </c>
    </row>
    <row r="374" spans="1:10" s="3" customFormat="1" ht="12.75" customHeight="1">
      <c r="A374" s="234"/>
      <c r="B374" s="241"/>
      <c r="C374" s="236"/>
      <c r="D374" s="15">
        <v>42</v>
      </c>
      <c r="E374" s="16" t="s">
        <v>121</v>
      </c>
      <c r="F374" s="17">
        <f>SUM(F375,F376)</f>
        <v>95000</v>
      </c>
      <c r="G374" s="237">
        <f>SUM(G375,G376)</f>
        <v>95000</v>
      </c>
      <c r="H374" s="9"/>
      <c r="I374" s="9"/>
      <c r="J374" s="429">
        <f t="shared" si="34"/>
        <v>100</v>
      </c>
    </row>
    <row r="375" spans="1:10" s="4" customFormat="1" ht="12.75">
      <c r="A375" s="240"/>
      <c r="B375" s="241" t="s">
        <v>477</v>
      </c>
      <c r="C375" s="236"/>
      <c r="D375" s="241">
        <v>422</v>
      </c>
      <c r="E375" s="18" t="s">
        <v>50</v>
      </c>
      <c r="F375" s="242">
        <v>95000</v>
      </c>
      <c r="G375" s="243">
        <v>95000</v>
      </c>
      <c r="H375" s="242" t="e">
        <f>SUM(#REF!)</f>
        <v>#REF!</v>
      </c>
      <c r="I375" s="242" t="e">
        <f>SUM(#REF!)</f>
        <v>#REF!</v>
      </c>
      <c r="J375" s="430">
        <f t="shared" si="34"/>
        <v>100</v>
      </c>
    </row>
    <row r="376" spans="1:10" s="4" customFormat="1" ht="12.75">
      <c r="A376" s="240"/>
      <c r="B376" s="241"/>
      <c r="C376" s="236"/>
      <c r="D376" s="241">
        <v>423</v>
      </c>
      <c r="E376" s="18" t="s">
        <v>401</v>
      </c>
      <c r="F376" s="242"/>
      <c r="G376" s="243"/>
      <c r="H376" s="242"/>
      <c r="I376" s="242"/>
      <c r="J376" s="430" t="e">
        <f t="shared" si="34"/>
        <v>#DIV/0!</v>
      </c>
    </row>
    <row r="377" spans="1:10" ht="12.75">
      <c r="A377" s="227" t="s">
        <v>373</v>
      </c>
      <c r="B377" s="267"/>
      <c r="C377" s="229" t="s">
        <v>79</v>
      </c>
      <c r="D377" s="276" t="s">
        <v>222</v>
      </c>
      <c r="E377" s="230" t="s">
        <v>243</v>
      </c>
      <c r="F377" s="231">
        <f>SUM(F378,F382)</f>
        <v>270000</v>
      </c>
      <c r="G377" s="231">
        <f>SUM(G378,G382)</f>
        <v>270000</v>
      </c>
      <c r="H377" s="231">
        <f>SUM(H378,H382)</f>
        <v>1371000</v>
      </c>
      <c r="I377" s="231">
        <f>SUM(I378,I382)</f>
        <v>1125000</v>
      </c>
      <c r="J377" s="428">
        <f t="shared" si="34"/>
        <v>100</v>
      </c>
    </row>
    <row r="378" spans="1:10" s="2" customFormat="1" ht="12.75">
      <c r="A378" s="234"/>
      <c r="B378" s="241"/>
      <c r="C378" s="236"/>
      <c r="D378" s="15">
        <v>3</v>
      </c>
      <c r="E378" s="16" t="s">
        <v>3</v>
      </c>
      <c r="F378" s="17">
        <f>SUM(F379,)</f>
        <v>270000</v>
      </c>
      <c r="G378" s="237">
        <f>SUM(G379,)</f>
        <v>270000</v>
      </c>
      <c r="H378" s="17">
        <f>SUM(H379,)</f>
        <v>1371000</v>
      </c>
      <c r="I378" s="17">
        <f>SUM(I379,)</f>
        <v>1125000</v>
      </c>
      <c r="J378" s="429">
        <f t="shared" si="34"/>
        <v>100</v>
      </c>
    </row>
    <row r="379" spans="1:10" s="2" customFormat="1" ht="12.75">
      <c r="A379" s="234"/>
      <c r="B379" s="241"/>
      <c r="C379" s="236"/>
      <c r="D379" s="15">
        <v>32</v>
      </c>
      <c r="E379" s="16" t="s">
        <v>4</v>
      </c>
      <c r="F379" s="17">
        <f>SUM(F380,F381)</f>
        <v>270000</v>
      </c>
      <c r="G379" s="237">
        <f>SUM(G380,G381)</f>
        <v>270000</v>
      </c>
      <c r="H379" s="9">
        <v>1371000</v>
      </c>
      <c r="I379" s="9">
        <v>1125000</v>
      </c>
      <c r="J379" s="429">
        <f t="shared" si="34"/>
        <v>100</v>
      </c>
    </row>
    <row r="380" spans="1:10" s="4" customFormat="1" ht="12.75">
      <c r="A380" s="240"/>
      <c r="B380" s="241">
        <v>4</v>
      </c>
      <c r="C380" s="236"/>
      <c r="D380" s="241">
        <v>322</v>
      </c>
      <c r="E380" s="18" t="s">
        <v>56</v>
      </c>
      <c r="F380" s="242">
        <v>130000</v>
      </c>
      <c r="G380" s="243">
        <v>130000</v>
      </c>
      <c r="H380" s="242" t="e">
        <f>SUM(#REF!,#REF!)</f>
        <v>#REF!</v>
      </c>
      <c r="I380" s="242" t="e">
        <f>SUM(#REF!,#REF!)</f>
        <v>#REF!</v>
      </c>
      <c r="J380" s="430">
        <f t="shared" si="34"/>
        <v>100</v>
      </c>
    </row>
    <row r="381" spans="1:10" s="4" customFormat="1" ht="12.75">
      <c r="A381" s="240"/>
      <c r="B381" s="241" t="s">
        <v>284</v>
      </c>
      <c r="C381" s="236"/>
      <c r="D381" s="241">
        <v>323</v>
      </c>
      <c r="E381" s="18" t="s">
        <v>52</v>
      </c>
      <c r="F381" s="242">
        <v>140000</v>
      </c>
      <c r="G381" s="243">
        <v>140000</v>
      </c>
      <c r="H381" s="242" t="e">
        <f>SUM(#REF!,#REF!)</f>
        <v>#REF!</v>
      </c>
      <c r="I381" s="242" t="e">
        <f>SUM(#REF!,#REF!)</f>
        <v>#REF!</v>
      </c>
      <c r="J381" s="430">
        <f t="shared" si="34"/>
        <v>100</v>
      </c>
    </row>
    <row r="382" spans="1:10" s="3" customFormat="1" ht="12.75" customHeight="1">
      <c r="A382" s="234"/>
      <c r="B382" s="241"/>
      <c r="C382" s="236"/>
      <c r="D382" s="15">
        <v>4</v>
      </c>
      <c r="E382" s="16" t="s">
        <v>11</v>
      </c>
      <c r="F382" s="238">
        <f aca="true" t="shared" si="35" ref="F382:I383">SUM(F383)</f>
        <v>0</v>
      </c>
      <c r="G382" s="237">
        <f t="shared" si="35"/>
        <v>0</v>
      </c>
      <c r="H382" s="238">
        <f t="shared" si="35"/>
        <v>0</v>
      </c>
      <c r="I382" s="238">
        <f t="shared" si="35"/>
        <v>0</v>
      </c>
      <c r="J382" s="429" t="e">
        <f t="shared" si="34"/>
        <v>#DIV/0!</v>
      </c>
    </row>
    <row r="383" spans="1:10" s="3" customFormat="1" ht="12.75" customHeight="1">
      <c r="A383" s="234"/>
      <c r="B383" s="241"/>
      <c r="C383" s="236"/>
      <c r="D383" s="15">
        <v>42</v>
      </c>
      <c r="E383" s="16" t="s">
        <v>121</v>
      </c>
      <c r="F383" s="238">
        <f t="shared" si="35"/>
        <v>0</v>
      </c>
      <c r="G383" s="237">
        <f t="shared" si="35"/>
        <v>0</v>
      </c>
      <c r="H383" s="238">
        <f t="shared" si="35"/>
        <v>0</v>
      </c>
      <c r="I383" s="238">
        <f t="shared" si="35"/>
        <v>0</v>
      </c>
      <c r="J383" s="429" t="e">
        <f t="shared" si="34"/>
        <v>#DIV/0!</v>
      </c>
    </row>
    <row r="384" spans="1:10" s="4" customFormat="1" ht="12.75" customHeight="1">
      <c r="A384" s="240"/>
      <c r="B384" s="241"/>
      <c r="C384" s="236"/>
      <c r="D384" s="241">
        <v>421</v>
      </c>
      <c r="E384" s="18" t="s">
        <v>62</v>
      </c>
      <c r="F384" s="242">
        <v>0</v>
      </c>
      <c r="G384" s="243"/>
      <c r="H384" s="242"/>
      <c r="I384" s="242"/>
      <c r="J384" s="430" t="e">
        <f t="shared" si="34"/>
        <v>#DIV/0!</v>
      </c>
    </row>
    <row r="385" spans="1:10" ht="12.75">
      <c r="A385" s="227" t="s">
        <v>374</v>
      </c>
      <c r="B385" s="267"/>
      <c r="C385" s="229" t="s">
        <v>80</v>
      </c>
      <c r="D385" s="276" t="s">
        <v>222</v>
      </c>
      <c r="E385" s="230" t="s">
        <v>244</v>
      </c>
      <c r="F385" s="231">
        <f aca="true" t="shared" si="36" ref="F385:G387">SUM(F386)</f>
        <v>5000</v>
      </c>
      <c r="G385" s="233">
        <f t="shared" si="36"/>
        <v>5000</v>
      </c>
      <c r="H385" s="231">
        <v>0</v>
      </c>
      <c r="I385" s="231">
        <v>45000</v>
      </c>
      <c r="J385" s="428">
        <f t="shared" si="34"/>
        <v>100</v>
      </c>
    </row>
    <row r="386" spans="1:10" s="2" customFormat="1" ht="12.75">
      <c r="A386" s="234"/>
      <c r="B386" s="241"/>
      <c r="C386" s="236"/>
      <c r="D386" s="15">
        <v>3</v>
      </c>
      <c r="E386" s="16" t="s">
        <v>3</v>
      </c>
      <c r="F386" s="17">
        <f t="shared" si="36"/>
        <v>5000</v>
      </c>
      <c r="G386" s="237">
        <f t="shared" si="36"/>
        <v>5000</v>
      </c>
      <c r="H386" s="9">
        <v>0</v>
      </c>
      <c r="I386" s="9">
        <v>45000</v>
      </c>
      <c r="J386" s="429">
        <f t="shared" si="34"/>
        <v>100</v>
      </c>
    </row>
    <row r="387" spans="1:10" s="2" customFormat="1" ht="12.75">
      <c r="A387" s="234"/>
      <c r="B387" s="241"/>
      <c r="C387" s="236"/>
      <c r="D387" s="15">
        <v>32</v>
      </c>
      <c r="E387" s="16" t="s">
        <v>4</v>
      </c>
      <c r="F387" s="17">
        <f t="shared" si="36"/>
        <v>5000</v>
      </c>
      <c r="G387" s="237">
        <f t="shared" si="36"/>
        <v>5000</v>
      </c>
      <c r="H387" s="9">
        <v>0</v>
      </c>
      <c r="I387" s="9">
        <v>45000</v>
      </c>
      <c r="J387" s="429">
        <f t="shared" si="34"/>
        <v>100</v>
      </c>
    </row>
    <row r="388" spans="1:10" s="4" customFormat="1" ht="12.75">
      <c r="A388" s="240"/>
      <c r="B388" s="241">
        <v>1</v>
      </c>
      <c r="C388" s="236"/>
      <c r="D388" s="241">
        <v>323</v>
      </c>
      <c r="E388" s="18" t="s">
        <v>52</v>
      </c>
      <c r="F388" s="242">
        <v>5000</v>
      </c>
      <c r="G388" s="243">
        <v>5000</v>
      </c>
      <c r="H388" s="242" t="e">
        <f>SUM(#REF!)</f>
        <v>#REF!</v>
      </c>
      <c r="I388" s="242" t="e">
        <f>SUM(#REF!)</f>
        <v>#REF!</v>
      </c>
      <c r="J388" s="430">
        <f t="shared" si="34"/>
        <v>100</v>
      </c>
    </row>
    <row r="389" spans="1:10" s="3" customFormat="1" ht="12.75">
      <c r="A389" s="257" t="s">
        <v>375</v>
      </c>
      <c r="B389" s="270"/>
      <c r="C389" s="259" t="s">
        <v>81</v>
      </c>
      <c r="D389" s="260" t="s">
        <v>245</v>
      </c>
      <c r="E389" s="272" t="s">
        <v>26</v>
      </c>
      <c r="F389" s="273">
        <f>SUM(F390,F394)</f>
        <v>302000</v>
      </c>
      <c r="G389" s="262">
        <f>SUM(G390,G394)</f>
        <v>302000</v>
      </c>
      <c r="H389" s="274"/>
      <c r="I389" s="274"/>
      <c r="J389" s="428">
        <f t="shared" si="34"/>
        <v>100</v>
      </c>
    </row>
    <row r="390" spans="1:10" s="3" customFormat="1" ht="12.75">
      <c r="A390" s="234"/>
      <c r="B390" s="241"/>
      <c r="C390" s="236"/>
      <c r="D390" s="15">
        <v>3</v>
      </c>
      <c r="E390" s="16" t="s">
        <v>3</v>
      </c>
      <c r="F390" s="17">
        <f>SUM(F391,)</f>
        <v>290000</v>
      </c>
      <c r="G390" s="237">
        <f>SUM(G391,)</f>
        <v>290000</v>
      </c>
      <c r="H390" s="17">
        <f>SUM(H391,)</f>
        <v>0</v>
      </c>
      <c r="I390" s="17">
        <f>SUM(I391,)</f>
        <v>0</v>
      </c>
      <c r="J390" s="429">
        <f t="shared" si="34"/>
        <v>100</v>
      </c>
    </row>
    <row r="391" spans="1:10" s="3" customFormat="1" ht="12.75">
      <c r="A391" s="234"/>
      <c r="B391" s="241"/>
      <c r="C391" s="236"/>
      <c r="D391" s="15">
        <v>32</v>
      </c>
      <c r="E391" s="16" t="s">
        <v>4</v>
      </c>
      <c r="F391" s="17">
        <f>SUM(F392,F393)</f>
        <v>290000</v>
      </c>
      <c r="G391" s="237">
        <f>SUM(G392,G393)</f>
        <v>290000</v>
      </c>
      <c r="H391" s="275"/>
      <c r="I391" s="275"/>
      <c r="J391" s="429">
        <f t="shared" si="34"/>
        <v>100</v>
      </c>
    </row>
    <row r="392" spans="1:10" s="4" customFormat="1" ht="12.75">
      <c r="A392" s="240"/>
      <c r="B392" s="241">
        <v>4</v>
      </c>
      <c r="C392" s="236"/>
      <c r="D392" s="241">
        <v>322</v>
      </c>
      <c r="E392" s="18" t="s">
        <v>56</v>
      </c>
      <c r="F392" s="242">
        <v>24000</v>
      </c>
      <c r="G392" s="243">
        <v>24000</v>
      </c>
      <c r="H392" s="242" t="e">
        <f>SUM(#REF!,#REF!)</f>
        <v>#REF!</v>
      </c>
      <c r="I392" s="242" t="e">
        <f>SUM(#REF!,#REF!)</f>
        <v>#REF!</v>
      </c>
      <c r="J392" s="430">
        <f t="shared" si="34"/>
        <v>100</v>
      </c>
    </row>
    <row r="393" spans="1:10" s="4" customFormat="1" ht="12.75">
      <c r="A393" s="240"/>
      <c r="B393" s="241" t="s">
        <v>284</v>
      </c>
      <c r="C393" s="236"/>
      <c r="D393" s="241">
        <v>323</v>
      </c>
      <c r="E393" s="18" t="s">
        <v>52</v>
      </c>
      <c r="F393" s="242">
        <v>266000</v>
      </c>
      <c r="G393" s="243">
        <v>266000</v>
      </c>
      <c r="H393" s="242" t="e">
        <f>SUM(#REF!)</f>
        <v>#REF!</v>
      </c>
      <c r="I393" s="242" t="e">
        <f>SUM(#REF!)</f>
        <v>#REF!</v>
      </c>
      <c r="J393" s="430">
        <f t="shared" si="34"/>
        <v>100</v>
      </c>
    </row>
    <row r="394" spans="1:10" s="3" customFormat="1" ht="12.75">
      <c r="A394" s="234"/>
      <c r="B394" s="241"/>
      <c r="C394" s="236"/>
      <c r="D394" s="15">
        <v>4</v>
      </c>
      <c r="E394" s="16" t="s">
        <v>11</v>
      </c>
      <c r="F394" s="17">
        <f>SUM(F395,F398)</f>
        <v>12000</v>
      </c>
      <c r="G394" s="237">
        <f>SUM(G395,G398)</f>
        <v>12000</v>
      </c>
      <c r="H394" s="17" t="e">
        <f>SUM(H395,H398)</f>
        <v>#REF!</v>
      </c>
      <c r="I394" s="17" t="e">
        <f>SUM(I395,I398)</f>
        <v>#REF!</v>
      </c>
      <c r="J394" s="429">
        <f t="shared" si="34"/>
        <v>100</v>
      </c>
    </row>
    <row r="395" spans="1:10" s="3" customFormat="1" ht="22.5">
      <c r="A395" s="234"/>
      <c r="B395" s="241"/>
      <c r="C395" s="297"/>
      <c r="D395" s="298">
        <v>42</v>
      </c>
      <c r="E395" s="16" t="s">
        <v>12</v>
      </c>
      <c r="F395" s="299">
        <f>SUM(F397,F396)</f>
        <v>12000</v>
      </c>
      <c r="G395" s="300">
        <f>SUM(G397,G396)</f>
        <v>12000</v>
      </c>
      <c r="H395" s="299" t="e">
        <f>SUM(H397,H396)</f>
        <v>#REF!</v>
      </c>
      <c r="I395" s="299" t="e">
        <f>SUM(I397,I396)</f>
        <v>#REF!</v>
      </c>
      <c r="J395" s="429">
        <f t="shared" si="34"/>
        <v>100</v>
      </c>
    </row>
    <row r="396" spans="1:10" s="4" customFormat="1" ht="12.75">
      <c r="A396" s="240"/>
      <c r="B396" s="241"/>
      <c r="C396" s="297"/>
      <c r="D396" s="301">
        <v>421</v>
      </c>
      <c r="E396" s="18" t="s">
        <v>62</v>
      </c>
      <c r="F396" s="302"/>
      <c r="G396" s="303"/>
      <c r="H396" s="304"/>
      <c r="I396" s="304"/>
      <c r="J396" s="429" t="e">
        <f t="shared" si="34"/>
        <v>#DIV/0!</v>
      </c>
    </row>
    <row r="397" spans="1:10" s="4" customFormat="1" ht="12.75">
      <c r="A397" s="240"/>
      <c r="B397" s="241">
        <v>4</v>
      </c>
      <c r="C397" s="236"/>
      <c r="D397" s="241">
        <v>422</v>
      </c>
      <c r="E397" s="18" t="s">
        <v>50</v>
      </c>
      <c r="F397" s="275">
        <v>12000</v>
      </c>
      <c r="G397" s="243">
        <v>12000</v>
      </c>
      <c r="H397" s="275" t="e">
        <f>SUM(#REF!)</f>
        <v>#REF!</v>
      </c>
      <c r="I397" s="275" t="e">
        <f>SUM(#REF!)</f>
        <v>#REF!</v>
      </c>
      <c r="J397" s="429">
        <f t="shared" si="34"/>
        <v>100</v>
      </c>
    </row>
    <row r="398" spans="1:10" s="4" customFormat="1" ht="12.75">
      <c r="A398" s="305"/>
      <c r="B398" s="306"/>
      <c r="C398" s="307"/>
      <c r="D398" s="306">
        <v>45</v>
      </c>
      <c r="E398" s="308" t="s">
        <v>467</v>
      </c>
      <c r="F398" s="238">
        <f>SUM(F399)</f>
        <v>0</v>
      </c>
      <c r="G398" s="237">
        <f>SUM(G399)</f>
        <v>0</v>
      </c>
      <c r="H398" s="55">
        <f>SUM(H399)</f>
        <v>0</v>
      </c>
      <c r="I398" s="55">
        <f>SUM(I399)</f>
        <v>0</v>
      </c>
      <c r="J398" s="429" t="e">
        <f t="shared" si="34"/>
        <v>#DIV/0!</v>
      </c>
    </row>
    <row r="399" spans="1:10" s="4" customFormat="1" ht="12.75">
      <c r="A399" s="240"/>
      <c r="B399" s="241"/>
      <c r="C399" s="236"/>
      <c r="D399" s="241">
        <v>451</v>
      </c>
      <c r="E399" s="18" t="s">
        <v>468</v>
      </c>
      <c r="F399" s="242"/>
      <c r="G399" s="243"/>
      <c r="H399" s="275"/>
      <c r="I399" s="275"/>
      <c r="J399" s="429" t="e">
        <f aca="true" t="shared" si="37" ref="J399:J417">+G399/F399*100</f>
        <v>#DIV/0!</v>
      </c>
    </row>
    <row r="400" spans="1:10" s="67" customFormat="1" ht="12.75">
      <c r="A400" s="257" t="s">
        <v>376</v>
      </c>
      <c r="B400" s="270"/>
      <c r="C400" s="259" t="s">
        <v>75</v>
      </c>
      <c r="D400" s="260" t="s">
        <v>222</v>
      </c>
      <c r="E400" s="261" t="s">
        <v>309</v>
      </c>
      <c r="F400" s="262">
        <f aca="true" t="shared" si="38" ref="F400:I402">SUM(F401)</f>
        <v>0</v>
      </c>
      <c r="G400" s="262">
        <f t="shared" si="38"/>
        <v>0</v>
      </c>
      <c r="H400" s="262">
        <f t="shared" si="38"/>
        <v>0</v>
      </c>
      <c r="I400" s="262">
        <f t="shared" si="38"/>
        <v>0</v>
      </c>
      <c r="J400" s="428" t="e">
        <f t="shared" si="37"/>
        <v>#DIV/0!</v>
      </c>
    </row>
    <row r="401" spans="1:10" s="3" customFormat="1" ht="12.75">
      <c r="A401" s="234"/>
      <c r="B401" s="241"/>
      <c r="C401" s="236"/>
      <c r="D401" s="15">
        <v>3</v>
      </c>
      <c r="E401" s="16" t="s">
        <v>3</v>
      </c>
      <c r="F401" s="238">
        <f t="shared" si="38"/>
        <v>0</v>
      </c>
      <c r="G401" s="237">
        <f t="shared" si="38"/>
        <v>0</v>
      </c>
      <c r="H401" s="9">
        <f t="shared" si="38"/>
        <v>0</v>
      </c>
      <c r="I401" s="9">
        <f t="shared" si="38"/>
        <v>0</v>
      </c>
      <c r="J401" s="429" t="e">
        <f t="shared" si="37"/>
        <v>#DIV/0!</v>
      </c>
    </row>
    <row r="402" spans="1:10" s="3" customFormat="1" ht="12.75">
      <c r="A402" s="234"/>
      <c r="B402" s="241"/>
      <c r="C402" s="236"/>
      <c r="D402" s="15">
        <v>32</v>
      </c>
      <c r="E402" s="16" t="s">
        <v>4</v>
      </c>
      <c r="F402" s="238">
        <f t="shared" si="38"/>
        <v>0</v>
      </c>
      <c r="G402" s="237">
        <f t="shared" si="38"/>
        <v>0</v>
      </c>
      <c r="H402" s="9">
        <f t="shared" si="38"/>
        <v>0</v>
      </c>
      <c r="I402" s="9">
        <f t="shared" si="38"/>
        <v>0</v>
      </c>
      <c r="J402" s="429" t="e">
        <f t="shared" si="37"/>
        <v>#DIV/0!</v>
      </c>
    </row>
    <row r="403" spans="1:10" s="4" customFormat="1" ht="12.75">
      <c r="A403" s="240"/>
      <c r="B403" s="241">
        <v>4</v>
      </c>
      <c r="C403" s="236"/>
      <c r="D403" s="241">
        <v>323</v>
      </c>
      <c r="E403" s="18" t="s">
        <v>52</v>
      </c>
      <c r="F403" s="275"/>
      <c r="G403" s="243"/>
      <c r="H403" s="275"/>
      <c r="I403" s="275"/>
      <c r="J403" s="430" t="e">
        <f t="shared" si="37"/>
        <v>#DIV/0!</v>
      </c>
    </row>
    <row r="404" spans="1:10" s="3" customFormat="1" ht="12.75">
      <c r="A404" s="257" t="s">
        <v>377</v>
      </c>
      <c r="B404" s="270"/>
      <c r="C404" s="259" t="s">
        <v>82</v>
      </c>
      <c r="D404" s="260" t="s">
        <v>222</v>
      </c>
      <c r="E404" s="272" t="s">
        <v>65</v>
      </c>
      <c r="F404" s="273">
        <f aca="true" t="shared" si="39" ref="F404:G406">SUM(F405)</f>
        <v>0</v>
      </c>
      <c r="G404" s="262">
        <f t="shared" si="39"/>
        <v>0</v>
      </c>
      <c r="H404" s="274"/>
      <c r="I404" s="274"/>
      <c r="J404" s="428" t="e">
        <f t="shared" si="37"/>
        <v>#DIV/0!</v>
      </c>
    </row>
    <row r="405" spans="1:10" s="3" customFormat="1" ht="12.75">
      <c r="A405" s="234"/>
      <c r="B405" s="241"/>
      <c r="C405" s="236"/>
      <c r="D405" s="15">
        <v>3</v>
      </c>
      <c r="E405" s="16" t="s">
        <v>3</v>
      </c>
      <c r="F405" s="17">
        <f t="shared" si="39"/>
        <v>0</v>
      </c>
      <c r="G405" s="237">
        <f t="shared" si="39"/>
        <v>0</v>
      </c>
      <c r="H405" s="275"/>
      <c r="I405" s="275"/>
      <c r="J405" s="429" t="e">
        <f t="shared" si="37"/>
        <v>#DIV/0!</v>
      </c>
    </row>
    <row r="406" spans="1:10" s="3" customFormat="1" ht="12.75">
      <c r="A406" s="234"/>
      <c r="B406" s="241"/>
      <c r="C406" s="236"/>
      <c r="D406" s="15">
        <v>32</v>
      </c>
      <c r="E406" s="16" t="s">
        <v>4</v>
      </c>
      <c r="F406" s="17">
        <f t="shared" si="39"/>
        <v>0</v>
      </c>
      <c r="G406" s="237">
        <f t="shared" si="39"/>
        <v>0</v>
      </c>
      <c r="H406" s="275"/>
      <c r="I406" s="275"/>
      <c r="J406" s="429" t="e">
        <f t="shared" si="37"/>
        <v>#DIV/0!</v>
      </c>
    </row>
    <row r="407" spans="1:10" s="4" customFormat="1" ht="12.75">
      <c r="A407" s="240"/>
      <c r="B407" s="241"/>
      <c r="C407" s="236"/>
      <c r="D407" s="241">
        <v>323</v>
      </c>
      <c r="E407" s="18" t="s">
        <v>52</v>
      </c>
      <c r="F407" s="242"/>
      <c r="G407" s="243"/>
      <c r="H407" s="242" t="e">
        <f>SUM(#REF!)</f>
        <v>#REF!</v>
      </c>
      <c r="I407" s="242" t="e">
        <f>SUM(#REF!)</f>
        <v>#REF!</v>
      </c>
      <c r="J407" s="430" t="e">
        <f t="shared" si="37"/>
        <v>#DIV/0!</v>
      </c>
    </row>
    <row r="408" spans="1:10" s="3" customFormat="1" ht="22.5">
      <c r="A408" s="309" t="s">
        <v>378</v>
      </c>
      <c r="B408" s="310"/>
      <c r="C408" s="283" t="s">
        <v>77</v>
      </c>
      <c r="D408" s="311" t="s">
        <v>222</v>
      </c>
      <c r="E408" s="272" t="s">
        <v>49</v>
      </c>
      <c r="F408" s="285">
        <f>SUM(F409,)</f>
        <v>0</v>
      </c>
      <c r="G408" s="285">
        <f>SUM(G409,)</f>
        <v>0</v>
      </c>
      <c r="H408" s="285">
        <f>SUM(H409,)</f>
        <v>0</v>
      </c>
      <c r="I408" s="285">
        <f>SUM(I409,)</f>
        <v>0</v>
      </c>
      <c r="J408" s="428" t="e">
        <f t="shared" si="37"/>
        <v>#DIV/0!</v>
      </c>
    </row>
    <row r="409" spans="1:10" s="3" customFormat="1" ht="12.75">
      <c r="A409" s="234"/>
      <c r="B409" s="241"/>
      <c r="C409" s="236"/>
      <c r="D409" s="15">
        <v>3</v>
      </c>
      <c r="E409" s="16" t="s">
        <v>3</v>
      </c>
      <c r="F409" s="17">
        <f>SUM(F410)</f>
        <v>0</v>
      </c>
      <c r="G409" s="237">
        <f>SUM(G410)</f>
        <v>0</v>
      </c>
      <c r="H409" s="17"/>
      <c r="I409" s="17"/>
      <c r="J409" s="429" t="e">
        <f t="shared" si="37"/>
        <v>#DIV/0!</v>
      </c>
    </row>
    <row r="410" spans="1:10" s="3" customFormat="1" ht="12.75">
      <c r="A410" s="234"/>
      <c r="B410" s="241"/>
      <c r="C410" s="236"/>
      <c r="D410" s="15">
        <v>32</v>
      </c>
      <c r="E410" s="16" t="s">
        <v>4</v>
      </c>
      <c r="F410" s="17">
        <f>SUM(F411)</f>
        <v>0</v>
      </c>
      <c r="G410" s="237">
        <f>SUM(G411)</f>
        <v>0</v>
      </c>
      <c r="H410" s="17"/>
      <c r="I410" s="17"/>
      <c r="J410" s="429" t="e">
        <f t="shared" si="37"/>
        <v>#DIV/0!</v>
      </c>
    </row>
    <row r="411" spans="1:10" s="4" customFormat="1" ht="12.75">
      <c r="A411" s="240"/>
      <c r="B411" s="241"/>
      <c r="C411" s="236"/>
      <c r="D411" s="241">
        <v>323</v>
      </c>
      <c r="E411" s="18" t="s">
        <v>52</v>
      </c>
      <c r="F411" s="242"/>
      <c r="G411" s="243"/>
      <c r="H411" s="242" t="e">
        <f>SUM(#REF!)</f>
        <v>#REF!</v>
      </c>
      <c r="I411" s="242" t="e">
        <f>SUM(#REF!)</f>
        <v>#REF!</v>
      </c>
      <c r="J411" s="430" t="e">
        <f t="shared" si="37"/>
        <v>#DIV/0!</v>
      </c>
    </row>
    <row r="412" spans="1:25" s="106" customFormat="1" ht="12.75">
      <c r="A412" s="257" t="s">
        <v>331</v>
      </c>
      <c r="B412" s="260"/>
      <c r="C412" s="259" t="s">
        <v>77</v>
      </c>
      <c r="D412" s="260" t="s">
        <v>222</v>
      </c>
      <c r="E412" s="261" t="s">
        <v>503</v>
      </c>
      <c r="F412" s="262">
        <f aca="true" t="shared" si="40" ref="F412:I414">SUM(F413)</f>
        <v>150000</v>
      </c>
      <c r="G412" s="262">
        <f t="shared" si="40"/>
        <v>150000</v>
      </c>
      <c r="H412" s="262">
        <f t="shared" si="40"/>
        <v>0</v>
      </c>
      <c r="I412" s="262">
        <f t="shared" si="40"/>
        <v>0</v>
      </c>
      <c r="J412" s="428">
        <f t="shared" si="37"/>
        <v>100</v>
      </c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</row>
    <row r="413" spans="1:10" s="2" customFormat="1" ht="12.75">
      <c r="A413" s="234"/>
      <c r="B413" s="15"/>
      <c r="C413" s="236"/>
      <c r="D413" s="15">
        <v>3</v>
      </c>
      <c r="E413" s="16" t="s">
        <v>3</v>
      </c>
      <c r="F413" s="238">
        <f t="shared" si="40"/>
        <v>150000</v>
      </c>
      <c r="G413" s="237">
        <f t="shared" si="40"/>
        <v>150000</v>
      </c>
      <c r="H413" s="55">
        <f t="shared" si="40"/>
        <v>0</v>
      </c>
      <c r="I413" s="55">
        <f t="shared" si="40"/>
        <v>0</v>
      </c>
      <c r="J413" s="430">
        <f t="shared" si="37"/>
        <v>100</v>
      </c>
    </row>
    <row r="414" spans="1:10" s="2" customFormat="1" ht="12.75">
      <c r="A414" s="234"/>
      <c r="B414" s="15"/>
      <c r="C414" s="236"/>
      <c r="D414" s="15">
        <v>32</v>
      </c>
      <c r="E414" s="16" t="s">
        <v>4</v>
      </c>
      <c r="F414" s="238">
        <f t="shared" si="40"/>
        <v>150000</v>
      </c>
      <c r="G414" s="237">
        <f t="shared" si="40"/>
        <v>150000</v>
      </c>
      <c r="H414" s="55">
        <f t="shared" si="40"/>
        <v>0</v>
      </c>
      <c r="I414" s="55">
        <f t="shared" si="40"/>
        <v>0</v>
      </c>
      <c r="J414" s="430">
        <f t="shared" si="37"/>
        <v>100</v>
      </c>
    </row>
    <row r="415" spans="1:10" s="4" customFormat="1" ht="12.75">
      <c r="A415" s="240"/>
      <c r="B415" s="241" t="s">
        <v>507</v>
      </c>
      <c r="C415" s="236"/>
      <c r="D415" s="241">
        <v>323</v>
      </c>
      <c r="E415" s="18" t="s">
        <v>332</v>
      </c>
      <c r="F415" s="242">
        <v>150000</v>
      </c>
      <c r="G415" s="243">
        <v>150000</v>
      </c>
      <c r="H415" s="242"/>
      <c r="I415" s="242"/>
      <c r="J415" s="430">
        <f t="shared" si="37"/>
        <v>100</v>
      </c>
    </row>
    <row r="416" spans="1:10" ht="22.5">
      <c r="A416" s="288" t="s">
        <v>139</v>
      </c>
      <c r="B416" s="312"/>
      <c r="C416" s="313"/>
      <c r="D416" s="289" t="s">
        <v>251</v>
      </c>
      <c r="E416" s="290" t="s">
        <v>247</v>
      </c>
      <c r="F416" s="291">
        <f>SUM(F417,F425,F430,F434)</f>
        <v>2030000</v>
      </c>
      <c r="G416" s="291">
        <f>SUM(G417,G425,G430,G434)</f>
        <v>2030000</v>
      </c>
      <c r="H416" s="291">
        <f>SUM(H417,H425,H430,H434)</f>
        <v>0</v>
      </c>
      <c r="I416" s="291">
        <f>SUM(I417,I425,I430,I434)</f>
        <v>0</v>
      </c>
      <c r="J416" s="427">
        <f t="shared" si="37"/>
        <v>100</v>
      </c>
    </row>
    <row r="417" spans="1:10" ht="12.75">
      <c r="A417" s="227" t="s">
        <v>311</v>
      </c>
      <c r="B417" s="267"/>
      <c r="C417" s="229" t="s">
        <v>82</v>
      </c>
      <c r="D417" s="230" t="s">
        <v>96</v>
      </c>
      <c r="E417" s="230" t="s">
        <v>248</v>
      </c>
      <c r="F417" s="231">
        <f>SUM(F419,F422)</f>
        <v>30000</v>
      </c>
      <c r="G417" s="231">
        <f>SUM(G419,G422)</f>
        <v>30000</v>
      </c>
      <c r="H417" s="231">
        <f>SUM(H419,H422)</f>
        <v>0</v>
      </c>
      <c r="I417" s="231">
        <f>SUM(I419,I422)</f>
        <v>0</v>
      </c>
      <c r="J417" s="428">
        <f t="shared" si="37"/>
        <v>100</v>
      </c>
    </row>
    <row r="418" spans="1:10" ht="12.75">
      <c r="A418" s="227"/>
      <c r="B418" s="267"/>
      <c r="C418" s="229"/>
      <c r="D418" s="230" t="s">
        <v>238</v>
      </c>
      <c r="E418" s="230" t="s">
        <v>47</v>
      </c>
      <c r="F418" s="231"/>
      <c r="G418" s="233"/>
      <c r="H418" s="231"/>
      <c r="I418" s="231"/>
      <c r="J418" s="428"/>
    </row>
    <row r="419" spans="1:10" s="101" customFormat="1" ht="12.75">
      <c r="A419" s="314"/>
      <c r="B419" s="315"/>
      <c r="C419" s="316"/>
      <c r="D419" s="317">
        <v>3</v>
      </c>
      <c r="E419" s="318" t="s">
        <v>3</v>
      </c>
      <c r="F419" s="319">
        <f>SUM(F420)</f>
        <v>0</v>
      </c>
      <c r="G419" s="320">
        <f>SUM(G420)</f>
        <v>0</v>
      </c>
      <c r="H419" s="46">
        <f>SUM(H420)</f>
        <v>0</v>
      </c>
      <c r="I419" s="46">
        <f>SUM(I420)</f>
        <v>0</v>
      </c>
      <c r="J419" s="429" t="e">
        <f aca="true" t="shared" si="41" ref="J419:J425">+G419/F419*100</f>
        <v>#DIV/0!</v>
      </c>
    </row>
    <row r="420" spans="1:10" s="101" customFormat="1" ht="12.75">
      <c r="A420" s="314"/>
      <c r="B420" s="315"/>
      <c r="C420" s="316"/>
      <c r="D420" s="317">
        <v>38</v>
      </c>
      <c r="E420" s="318" t="s">
        <v>32</v>
      </c>
      <c r="F420" s="319">
        <f>SUM(F421)</f>
        <v>0</v>
      </c>
      <c r="G420" s="320">
        <f>SUM(G421)</f>
        <v>0</v>
      </c>
      <c r="H420" s="46"/>
      <c r="I420" s="46"/>
      <c r="J420" s="429" t="e">
        <f t="shared" si="41"/>
        <v>#DIV/0!</v>
      </c>
    </row>
    <row r="421" spans="1:10" s="101" customFormat="1" ht="12.75">
      <c r="A421" s="321"/>
      <c r="B421" s="315"/>
      <c r="C421" s="322"/>
      <c r="D421" s="315">
        <v>386</v>
      </c>
      <c r="E421" s="323" t="s">
        <v>51</v>
      </c>
      <c r="F421" s="47"/>
      <c r="G421" s="324"/>
      <c r="H421" s="47"/>
      <c r="I421" s="47"/>
      <c r="J421" s="429" t="e">
        <f t="shared" si="41"/>
        <v>#DIV/0!</v>
      </c>
    </row>
    <row r="422" spans="1:10" ht="12.75">
      <c r="A422" s="325"/>
      <c r="B422" s="25"/>
      <c r="C422" s="30"/>
      <c r="D422" s="15">
        <v>4</v>
      </c>
      <c r="E422" s="16" t="s">
        <v>11</v>
      </c>
      <c r="F422" s="17">
        <f>SUM(F423)</f>
        <v>30000</v>
      </c>
      <c r="G422" s="237">
        <f>SUM(G423)</f>
        <v>30000</v>
      </c>
      <c r="H422" s="275"/>
      <c r="I422" s="275"/>
      <c r="J422" s="429">
        <f t="shared" si="41"/>
        <v>100</v>
      </c>
    </row>
    <row r="423" spans="1:10" ht="22.5">
      <c r="A423" s="325"/>
      <c r="B423" s="25"/>
      <c r="C423" s="326"/>
      <c r="D423" s="298">
        <v>42</v>
      </c>
      <c r="E423" s="16" t="s">
        <v>12</v>
      </c>
      <c r="F423" s="299">
        <f>SUM(F424)</f>
        <v>30000</v>
      </c>
      <c r="G423" s="300">
        <f>SUM(G424)</f>
        <v>30000</v>
      </c>
      <c r="H423" s="327"/>
      <c r="I423" s="327"/>
      <c r="J423" s="429">
        <f t="shared" si="41"/>
        <v>100</v>
      </c>
    </row>
    <row r="424" spans="1:10" s="98" customFormat="1" ht="12.75">
      <c r="A424" s="183"/>
      <c r="B424" s="25">
        <v>4</v>
      </c>
      <c r="C424" s="30"/>
      <c r="D424" s="241">
        <v>421</v>
      </c>
      <c r="E424" s="18" t="s">
        <v>62</v>
      </c>
      <c r="F424" s="242">
        <v>30000</v>
      </c>
      <c r="G424" s="243">
        <v>30000</v>
      </c>
      <c r="H424" s="242" t="e">
        <f>SUM(#REF!)</f>
        <v>#REF!</v>
      </c>
      <c r="I424" s="242" t="e">
        <f>SUM(#REF!)</f>
        <v>#REF!</v>
      </c>
      <c r="J424" s="430">
        <f t="shared" si="41"/>
        <v>100</v>
      </c>
    </row>
    <row r="425" spans="1:10" ht="12.75">
      <c r="A425" s="227" t="s">
        <v>313</v>
      </c>
      <c r="B425" s="228"/>
      <c r="C425" s="229" t="s">
        <v>80</v>
      </c>
      <c r="D425" s="328" t="s">
        <v>97</v>
      </c>
      <c r="E425" s="271" t="s">
        <v>250</v>
      </c>
      <c r="F425" s="273">
        <f>SUM(F427,)</f>
        <v>200000</v>
      </c>
      <c r="G425" s="273">
        <f>SUM(G427,)</f>
        <v>200000</v>
      </c>
      <c r="H425" s="273">
        <f>SUM(H427,)</f>
        <v>0</v>
      </c>
      <c r="I425" s="273">
        <f>SUM(I427,)</f>
        <v>0</v>
      </c>
      <c r="J425" s="428">
        <f t="shared" si="41"/>
        <v>100</v>
      </c>
    </row>
    <row r="426" spans="1:10" ht="12.75">
      <c r="A426" s="227"/>
      <c r="B426" s="228"/>
      <c r="C426" s="229"/>
      <c r="D426" s="328" t="s">
        <v>249</v>
      </c>
      <c r="E426" s="271"/>
      <c r="F426" s="329"/>
      <c r="G426" s="330"/>
      <c r="H426" s="331"/>
      <c r="I426" s="331"/>
      <c r="J426" s="428"/>
    </row>
    <row r="427" spans="1:10" s="8" customFormat="1" ht="12.75">
      <c r="A427" s="314"/>
      <c r="B427" s="315"/>
      <c r="C427" s="316"/>
      <c r="D427" s="332">
        <v>3</v>
      </c>
      <c r="E427" s="333" t="s">
        <v>35</v>
      </c>
      <c r="F427" s="17">
        <f>SUM(F428)</f>
        <v>200000</v>
      </c>
      <c r="G427" s="237">
        <f>SUM(G428)</f>
        <v>200000</v>
      </c>
      <c r="H427" s="334"/>
      <c r="I427" s="334"/>
      <c r="J427" s="429">
        <f aca="true" t="shared" si="42" ref="J427:J457">+G427/F427*100</f>
        <v>100</v>
      </c>
    </row>
    <row r="428" spans="1:10" s="8" customFormat="1" ht="22.5">
      <c r="A428" s="314"/>
      <c r="B428" s="315"/>
      <c r="C428" s="316"/>
      <c r="D428" s="332">
        <v>38</v>
      </c>
      <c r="E428" s="333" t="s">
        <v>14</v>
      </c>
      <c r="F428" s="17">
        <f>SUM(F429)</f>
        <v>200000</v>
      </c>
      <c r="G428" s="237">
        <f>SUM(G429)</f>
        <v>200000</v>
      </c>
      <c r="H428" s="334"/>
      <c r="I428" s="334"/>
      <c r="J428" s="429">
        <f t="shared" si="42"/>
        <v>100</v>
      </c>
    </row>
    <row r="429" spans="1:10" s="101" customFormat="1" ht="12.75">
      <c r="A429" s="321"/>
      <c r="B429" s="315" t="s">
        <v>508</v>
      </c>
      <c r="C429" s="316"/>
      <c r="D429" s="335">
        <v>386</v>
      </c>
      <c r="E429" s="336" t="s">
        <v>51</v>
      </c>
      <c r="F429" s="242">
        <v>200000</v>
      </c>
      <c r="G429" s="243">
        <v>200000</v>
      </c>
      <c r="H429" s="242" t="e">
        <f>SUM(#REF!)</f>
        <v>#REF!</v>
      </c>
      <c r="I429" s="242" t="e">
        <f>SUM(#REF!)</f>
        <v>#REF!</v>
      </c>
      <c r="J429" s="430">
        <f t="shared" si="42"/>
        <v>100</v>
      </c>
    </row>
    <row r="430" spans="1:10" s="8" customFormat="1" ht="22.5">
      <c r="A430" s="227" t="s">
        <v>379</v>
      </c>
      <c r="B430" s="267"/>
      <c r="C430" s="229" t="s">
        <v>77</v>
      </c>
      <c r="D430" s="260" t="s">
        <v>310</v>
      </c>
      <c r="E430" s="260" t="s">
        <v>502</v>
      </c>
      <c r="F430" s="262">
        <f aca="true" t="shared" si="43" ref="F430:I432">SUM(F431)</f>
        <v>500000</v>
      </c>
      <c r="G430" s="262">
        <f t="shared" si="43"/>
        <v>500000</v>
      </c>
      <c r="H430" s="262">
        <f t="shared" si="43"/>
        <v>0</v>
      </c>
      <c r="I430" s="262">
        <f t="shared" si="43"/>
        <v>0</v>
      </c>
      <c r="J430" s="428">
        <f t="shared" si="42"/>
        <v>100</v>
      </c>
    </row>
    <row r="431" spans="1:10" s="8" customFormat="1" ht="12.75">
      <c r="A431" s="314"/>
      <c r="B431" s="315"/>
      <c r="C431" s="316"/>
      <c r="D431" s="332">
        <v>4</v>
      </c>
      <c r="E431" s="333" t="s">
        <v>3</v>
      </c>
      <c r="F431" s="238">
        <f t="shared" si="43"/>
        <v>500000</v>
      </c>
      <c r="G431" s="237">
        <f t="shared" si="43"/>
        <v>500000</v>
      </c>
      <c r="H431" s="55">
        <f t="shared" si="43"/>
        <v>0</v>
      </c>
      <c r="I431" s="55">
        <f t="shared" si="43"/>
        <v>0</v>
      </c>
      <c r="J431" s="429">
        <f t="shared" si="42"/>
        <v>100</v>
      </c>
    </row>
    <row r="432" spans="1:10" s="8" customFormat="1" ht="12.75">
      <c r="A432" s="314"/>
      <c r="B432" s="315"/>
      <c r="C432" s="316"/>
      <c r="D432" s="332">
        <v>42</v>
      </c>
      <c r="E432" s="333" t="s">
        <v>120</v>
      </c>
      <c r="F432" s="238">
        <f t="shared" si="43"/>
        <v>500000</v>
      </c>
      <c r="G432" s="237">
        <f t="shared" si="43"/>
        <v>500000</v>
      </c>
      <c r="H432" s="55">
        <f t="shared" si="43"/>
        <v>0</v>
      </c>
      <c r="I432" s="55">
        <f t="shared" si="43"/>
        <v>0</v>
      </c>
      <c r="J432" s="429">
        <f t="shared" si="42"/>
        <v>100</v>
      </c>
    </row>
    <row r="433" spans="1:10" s="101" customFormat="1" ht="12.75">
      <c r="A433" s="321"/>
      <c r="B433" s="315" t="s">
        <v>507</v>
      </c>
      <c r="C433" s="316"/>
      <c r="D433" s="335">
        <v>421</v>
      </c>
      <c r="E433" s="336" t="s">
        <v>62</v>
      </c>
      <c r="F433" s="242">
        <v>500000</v>
      </c>
      <c r="G433" s="243">
        <v>500000</v>
      </c>
      <c r="H433" s="337"/>
      <c r="I433" s="337"/>
      <c r="J433" s="430">
        <f t="shared" si="42"/>
        <v>100</v>
      </c>
    </row>
    <row r="434" spans="1:27" s="134" customFormat="1" ht="22.5">
      <c r="A434" s="227" t="s">
        <v>495</v>
      </c>
      <c r="B434" s="338"/>
      <c r="C434" s="229" t="s">
        <v>509</v>
      </c>
      <c r="D434" s="260" t="s">
        <v>496</v>
      </c>
      <c r="E434" s="260" t="s">
        <v>497</v>
      </c>
      <c r="F434" s="262">
        <f aca="true" t="shared" si="44" ref="F434:I435">SUM(F435)</f>
        <v>1300000</v>
      </c>
      <c r="G434" s="262">
        <f t="shared" si="44"/>
        <v>1300000</v>
      </c>
      <c r="H434" s="262">
        <f t="shared" si="44"/>
        <v>0</v>
      </c>
      <c r="I434" s="262">
        <f t="shared" si="44"/>
        <v>0</v>
      </c>
      <c r="J434" s="431">
        <f t="shared" si="42"/>
        <v>100</v>
      </c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</row>
    <row r="435" spans="1:10" s="135" customFormat="1" ht="12.75">
      <c r="A435" s="314"/>
      <c r="B435" s="317"/>
      <c r="C435" s="316"/>
      <c r="D435" s="332">
        <v>4</v>
      </c>
      <c r="E435" s="333" t="s">
        <v>3</v>
      </c>
      <c r="F435" s="238">
        <f>SUM(F436)</f>
        <v>1300000</v>
      </c>
      <c r="G435" s="237">
        <f>SUM(G436)</f>
        <v>1300000</v>
      </c>
      <c r="H435" s="55">
        <f t="shared" si="44"/>
        <v>0</v>
      </c>
      <c r="I435" s="55">
        <f t="shared" si="44"/>
        <v>0</v>
      </c>
      <c r="J435" s="430">
        <f t="shared" si="42"/>
        <v>100</v>
      </c>
    </row>
    <row r="436" spans="1:10" s="135" customFormat="1" ht="22.5">
      <c r="A436" s="314"/>
      <c r="B436" s="317"/>
      <c r="C436" s="316"/>
      <c r="D436" s="332">
        <v>42</v>
      </c>
      <c r="E436" s="16" t="s">
        <v>12</v>
      </c>
      <c r="F436" s="238">
        <f>SUM(F437)</f>
        <v>1300000</v>
      </c>
      <c r="G436" s="237">
        <f>SUM(G437)</f>
        <v>1300000</v>
      </c>
      <c r="H436" s="239"/>
      <c r="I436" s="239"/>
      <c r="J436" s="430">
        <f t="shared" si="42"/>
        <v>100</v>
      </c>
    </row>
    <row r="437" spans="1:10" s="101" customFormat="1" ht="12.75">
      <c r="A437" s="321"/>
      <c r="B437" s="315">
        <v>5</v>
      </c>
      <c r="C437" s="316"/>
      <c r="D437" s="335">
        <v>421</v>
      </c>
      <c r="E437" s="336" t="s">
        <v>62</v>
      </c>
      <c r="F437" s="242">
        <v>1300000</v>
      </c>
      <c r="G437" s="243">
        <v>1300000</v>
      </c>
      <c r="H437" s="337"/>
      <c r="I437" s="337"/>
      <c r="J437" s="430">
        <f t="shared" si="42"/>
        <v>100</v>
      </c>
    </row>
    <row r="438" spans="1:10" ht="12.75">
      <c r="A438" s="222" t="s">
        <v>140</v>
      </c>
      <c r="B438" s="264"/>
      <c r="C438" s="224"/>
      <c r="D438" s="279" t="s">
        <v>254</v>
      </c>
      <c r="E438" s="266" t="s">
        <v>252</v>
      </c>
      <c r="F438" s="225">
        <f>SUM(F439,F444,F448)</f>
        <v>50000</v>
      </c>
      <c r="G438" s="225">
        <f>SUM(G439,G444,G448)</f>
        <v>50000</v>
      </c>
      <c r="H438" s="225">
        <f>SUM(H439,H444,H448)</f>
        <v>305500</v>
      </c>
      <c r="I438" s="225">
        <f>SUM(I439,I444,I448)</f>
        <v>252000</v>
      </c>
      <c r="J438" s="427">
        <f t="shared" si="42"/>
        <v>100</v>
      </c>
    </row>
    <row r="439" spans="1:10" ht="12.75">
      <c r="A439" s="227" t="s">
        <v>141</v>
      </c>
      <c r="B439" s="267"/>
      <c r="C439" s="229" t="s">
        <v>83</v>
      </c>
      <c r="D439" s="276" t="s">
        <v>222</v>
      </c>
      <c r="E439" s="454" t="s">
        <v>402</v>
      </c>
      <c r="F439" s="231">
        <f>SUM(F441)</f>
        <v>30000</v>
      </c>
      <c r="G439" s="233">
        <f>SUM(G441)</f>
        <v>30000</v>
      </c>
      <c r="H439" s="231">
        <v>305500</v>
      </c>
      <c r="I439" s="231">
        <v>252000</v>
      </c>
      <c r="J439" s="428">
        <f t="shared" si="42"/>
        <v>100</v>
      </c>
    </row>
    <row r="440" spans="1:10" ht="12.75">
      <c r="A440" s="227"/>
      <c r="B440" s="267"/>
      <c r="C440" s="229"/>
      <c r="D440" s="276"/>
      <c r="E440" s="454"/>
      <c r="F440" s="231"/>
      <c r="G440" s="233"/>
      <c r="H440" s="231"/>
      <c r="I440" s="231"/>
      <c r="J440" s="428" t="e">
        <f t="shared" si="42"/>
        <v>#DIV/0!</v>
      </c>
    </row>
    <row r="441" spans="1:10" s="2" customFormat="1" ht="12.75">
      <c r="A441" s="234"/>
      <c r="B441" s="241"/>
      <c r="C441" s="236"/>
      <c r="D441" s="15">
        <v>3</v>
      </c>
      <c r="E441" s="16" t="s">
        <v>3</v>
      </c>
      <c r="F441" s="17">
        <f>SUM(F442,)</f>
        <v>30000</v>
      </c>
      <c r="G441" s="237">
        <f>SUM(G442,)</f>
        <v>30000</v>
      </c>
      <c r="H441" s="17" t="e">
        <f>SUM(H442,)</f>
        <v>#REF!</v>
      </c>
      <c r="I441" s="17" t="e">
        <f>SUM(I442,)</f>
        <v>#REF!</v>
      </c>
      <c r="J441" s="429">
        <f t="shared" si="42"/>
        <v>100</v>
      </c>
    </row>
    <row r="442" spans="1:10" s="2" customFormat="1" ht="12.75">
      <c r="A442" s="234"/>
      <c r="B442" s="241"/>
      <c r="C442" s="236"/>
      <c r="D442" s="15">
        <v>32</v>
      </c>
      <c r="E442" s="16" t="s">
        <v>4</v>
      </c>
      <c r="F442" s="17">
        <f>SUM(F443)</f>
        <v>30000</v>
      </c>
      <c r="G442" s="237">
        <f>SUM(G443)</f>
        <v>30000</v>
      </c>
      <c r="H442" s="17" t="e">
        <f>SUM(H443)</f>
        <v>#REF!</v>
      </c>
      <c r="I442" s="17" t="e">
        <f>SUM(I443)</f>
        <v>#REF!</v>
      </c>
      <c r="J442" s="429">
        <f t="shared" si="42"/>
        <v>100</v>
      </c>
    </row>
    <row r="443" spans="1:10" s="4" customFormat="1" ht="12.75">
      <c r="A443" s="240"/>
      <c r="B443" s="241">
        <v>1</v>
      </c>
      <c r="C443" s="236"/>
      <c r="D443" s="241">
        <v>323</v>
      </c>
      <c r="E443" s="18" t="s">
        <v>52</v>
      </c>
      <c r="F443" s="242">
        <v>30000</v>
      </c>
      <c r="G443" s="243">
        <v>30000</v>
      </c>
      <c r="H443" s="242" t="e">
        <f>SUM(#REF!)</f>
        <v>#REF!</v>
      </c>
      <c r="I443" s="242" t="e">
        <f>SUM(#REF!)</f>
        <v>#REF!</v>
      </c>
      <c r="J443" s="430">
        <f t="shared" si="42"/>
        <v>100</v>
      </c>
    </row>
    <row r="444" spans="1:10" s="2" customFormat="1" ht="22.5">
      <c r="A444" s="257" t="s">
        <v>380</v>
      </c>
      <c r="B444" s="270"/>
      <c r="C444" s="259" t="s">
        <v>83</v>
      </c>
      <c r="D444" s="260" t="s">
        <v>312</v>
      </c>
      <c r="E444" s="261" t="s">
        <v>292</v>
      </c>
      <c r="F444" s="262">
        <f aca="true" t="shared" si="45" ref="F444:I445">SUM(F445)</f>
        <v>20000</v>
      </c>
      <c r="G444" s="262">
        <f t="shared" si="45"/>
        <v>20000</v>
      </c>
      <c r="H444" s="262">
        <f t="shared" si="45"/>
        <v>0</v>
      </c>
      <c r="I444" s="262">
        <f t="shared" si="45"/>
        <v>0</v>
      </c>
      <c r="J444" s="428">
        <f t="shared" si="42"/>
        <v>100</v>
      </c>
    </row>
    <row r="445" spans="1:10" s="2" customFormat="1" ht="12.75">
      <c r="A445" s="234"/>
      <c r="B445" s="241"/>
      <c r="C445" s="236"/>
      <c r="D445" s="15">
        <v>3</v>
      </c>
      <c r="E445" s="16" t="s">
        <v>3</v>
      </c>
      <c r="F445" s="238">
        <f t="shared" si="45"/>
        <v>20000</v>
      </c>
      <c r="G445" s="237">
        <f t="shared" si="45"/>
        <v>20000</v>
      </c>
      <c r="H445" s="55">
        <f t="shared" si="45"/>
        <v>0</v>
      </c>
      <c r="I445" s="55">
        <f t="shared" si="45"/>
        <v>0</v>
      </c>
      <c r="J445" s="429">
        <f t="shared" si="42"/>
        <v>100</v>
      </c>
    </row>
    <row r="446" spans="1:10" s="2" customFormat="1" ht="12.75">
      <c r="A446" s="234"/>
      <c r="B446" s="241"/>
      <c r="C446" s="236"/>
      <c r="D446" s="15">
        <v>38</v>
      </c>
      <c r="E446" s="16" t="s">
        <v>32</v>
      </c>
      <c r="F446" s="238">
        <f>SUM(F447)</f>
        <v>20000</v>
      </c>
      <c r="G446" s="237">
        <f>SUM(G447)</f>
        <v>20000</v>
      </c>
      <c r="H446" s="55">
        <f>SUM(H447)</f>
        <v>0</v>
      </c>
      <c r="I446" s="55">
        <f>SUM(I447)</f>
        <v>0</v>
      </c>
      <c r="J446" s="429">
        <f t="shared" si="42"/>
        <v>100</v>
      </c>
    </row>
    <row r="447" spans="1:10" s="4" customFormat="1" ht="12.75">
      <c r="A447" s="240"/>
      <c r="B447" s="241">
        <v>1</v>
      </c>
      <c r="C447" s="236"/>
      <c r="D447" s="241">
        <v>386</v>
      </c>
      <c r="E447" s="18" t="s">
        <v>293</v>
      </c>
      <c r="F447" s="242">
        <v>20000</v>
      </c>
      <c r="G447" s="243">
        <v>20000</v>
      </c>
      <c r="H447" s="242"/>
      <c r="I447" s="242"/>
      <c r="J447" s="430">
        <f t="shared" si="42"/>
        <v>100</v>
      </c>
    </row>
    <row r="448" spans="1:21" s="92" customFormat="1" ht="22.5">
      <c r="A448" s="257" t="s">
        <v>381</v>
      </c>
      <c r="B448" s="270"/>
      <c r="C448" s="259" t="s">
        <v>83</v>
      </c>
      <c r="D448" s="260" t="s">
        <v>314</v>
      </c>
      <c r="E448" s="261" t="s">
        <v>315</v>
      </c>
      <c r="F448" s="262">
        <f aca="true" t="shared" si="46" ref="F448:I450">SUM(F449)</f>
        <v>0</v>
      </c>
      <c r="G448" s="262">
        <f t="shared" si="46"/>
        <v>0</v>
      </c>
      <c r="H448" s="262">
        <f t="shared" si="46"/>
        <v>0</v>
      </c>
      <c r="I448" s="262">
        <f t="shared" si="46"/>
        <v>0</v>
      </c>
      <c r="J448" s="428" t="e">
        <f t="shared" si="42"/>
        <v>#DIV/0!</v>
      </c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1:10" s="2" customFormat="1" ht="12.75">
      <c r="A449" s="234"/>
      <c r="B449" s="241"/>
      <c r="C449" s="236"/>
      <c r="D449" s="15">
        <v>4</v>
      </c>
      <c r="E449" s="16" t="s">
        <v>11</v>
      </c>
      <c r="F449" s="238">
        <f t="shared" si="46"/>
        <v>0</v>
      </c>
      <c r="G449" s="237">
        <f t="shared" si="46"/>
        <v>0</v>
      </c>
      <c r="H449" s="55">
        <f t="shared" si="46"/>
        <v>0</v>
      </c>
      <c r="I449" s="55">
        <f t="shared" si="46"/>
        <v>0</v>
      </c>
      <c r="J449" s="429" t="e">
        <f t="shared" si="42"/>
        <v>#DIV/0!</v>
      </c>
    </row>
    <row r="450" spans="1:10" s="2" customFormat="1" ht="22.5">
      <c r="A450" s="234"/>
      <c r="B450" s="241"/>
      <c r="C450" s="236"/>
      <c r="D450" s="15">
        <v>42</v>
      </c>
      <c r="E450" s="16" t="s">
        <v>12</v>
      </c>
      <c r="F450" s="238">
        <f t="shared" si="46"/>
        <v>0</v>
      </c>
      <c r="G450" s="237">
        <f t="shared" si="46"/>
        <v>0</v>
      </c>
      <c r="H450" s="55">
        <f t="shared" si="46"/>
        <v>0</v>
      </c>
      <c r="I450" s="55">
        <f t="shared" si="46"/>
        <v>0</v>
      </c>
      <c r="J450" s="429" t="e">
        <f t="shared" si="42"/>
        <v>#DIV/0!</v>
      </c>
    </row>
    <row r="451" spans="1:28" s="4" customFormat="1" ht="12.75">
      <c r="A451" s="240"/>
      <c r="B451" s="241"/>
      <c r="C451" s="236"/>
      <c r="D451" s="241">
        <v>422</v>
      </c>
      <c r="E451" s="18" t="s">
        <v>50</v>
      </c>
      <c r="F451" s="242">
        <v>0</v>
      </c>
      <c r="G451" s="243"/>
      <c r="H451" s="242"/>
      <c r="I451" s="242"/>
      <c r="J451" s="430" t="e">
        <f t="shared" si="42"/>
        <v>#DIV/0!</v>
      </c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</row>
    <row r="452" spans="1:28" s="111" customFormat="1" ht="22.5">
      <c r="A452" s="253" t="s">
        <v>142</v>
      </c>
      <c r="B452" s="254"/>
      <c r="C452" s="255"/>
      <c r="D452" s="254" t="s">
        <v>258</v>
      </c>
      <c r="E452" s="339" t="s">
        <v>333</v>
      </c>
      <c r="F452" s="256">
        <f aca="true" t="shared" si="47" ref="F452:I455">SUM(F453)</f>
        <v>0</v>
      </c>
      <c r="G452" s="256">
        <f t="shared" si="47"/>
        <v>0</v>
      </c>
      <c r="H452" s="256">
        <f t="shared" si="47"/>
        <v>0</v>
      </c>
      <c r="I452" s="256">
        <f t="shared" si="47"/>
        <v>0</v>
      </c>
      <c r="J452" s="427" t="e">
        <f t="shared" si="42"/>
        <v>#DIV/0!</v>
      </c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</row>
    <row r="453" spans="1:28" s="106" customFormat="1" ht="12.75">
      <c r="A453" s="257" t="s">
        <v>143</v>
      </c>
      <c r="B453" s="260"/>
      <c r="C453" s="259" t="s">
        <v>334</v>
      </c>
      <c r="D453" s="260" t="s">
        <v>222</v>
      </c>
      <c r="E453" s="261" t="s">
        <v>335</v>
      </c>
      <c r="F453" s="262">
        <f t="shared" si="47"/>
        <v>0</v>
      </c>
      <c r="G453" s="262">
        <f t="shared" si="47"/>
        <v>0</v>
      </c>
      <c r="H453" s="262">
        <f t="shared" si="47"/>
        <v>0</v>
      </c>
      <c r="I453" s="262">
        <f t="shared" si="47"/>
        <v>0</v>
      </c>
      <c r="J453" s="428" t="e">
        <f t="shared" si="42"/>
        <v>#DIV/0!</v>
      </c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</row>
    <row r="454" spans="1:10" s="2" customFormat="1" ht="12.75">
      <c r="A454" s="234"/>
      <c r="B454" s="15"/>
      <c r="C454" s="236"/>
      <c r="D454" s="15">
        <v>3</v>
      </c>
      <c r="E454" s="308" t="s">
        <v>3</v>
      </c>
      <c r="F454" s="238">
        <f t="shared" si="47"/>
        <v>0</v>
      </c>
      <c r="G454" s="237">
        <f t="shared" si="47"/>
        <v>0</v>
      </c>
      <c r="H454" s="55">
        <f t="shared" si="47"/>
        <v>0</v>
      </c>
      <c r="I454" s="55">
        <f t="shared" si="47"/>
        <v>0</v>
      </c>
      <c r="J454" s="430" t="e">
        <f t="shared" si="42"/>
        <v>#DIV/0!</v>
      </c>
    </row>
    <row r="455" spans="1:10" s="2" customFormat="1" ht="12.75">
      <c r="A455" s="234"/>
      <c r="B455" s="15"/>
      <c r="C455" s="236"/>
      <c r="D455" s="15">
        <v>32</v>
      </c>
      <c r="E455" s="16" t="s">
        <v>4</v>
      </c>
      <c r="F455" s="238">
        <f t="shared" si="47"/>
        <v>0</v>
      </c>
      <c r="G455" s="237">
        <f t="shared" si="47"/>
        <v>0</v>
      </c>
      <c r="H455" s="55">
        <f t="shared" si="47"/>
        <v>0</v>
      </c>
      <c r="I455" s="55">
        <f t="shared" si="47"/>
        <v>0</v>
      </c>
      <c r="J455" s="430" t="e">
        <f t="shared" si="42"/>
        <v>#DIV/0!</v>
      </c>
    </row>
    <row r="456" spans="1:10" s="4" customFormat="1" ht="12.75">
      <c r="A456" s="240"/>
      <c r="B456" s="241"/>
      <c r="C456" s="236"/>
      <c r="D456" s="241">
        <v>323</v>
      </c>
      <c r="E456" s="18" t="s">
        <v>52</v>
      </c>
      <c r="F456" s="242"/>
      <c r="G456" s="243">
        <v>0</v>
      </c>
      <c r="H456" s="242"/>
      <c r="I456" s="242"/>
      <c r="J456" s="430" t="e">
        <f t="shared" si="42"/>
        <v>#DIV/0!</v>
      </c>
    </row>
    <row r="457" spans="1:27" s="111" customFormat="1" ht="22.5">
      <c r="A457" s="253" t="s">
        <v>144</v>
      </c>
      <c r="B457" s="254"/>
      <c r="C457" s="255"/>
      <c r="D457" s="254" t="s">
        <v>260</v>
      </c>
      <c r="E457" s="339" t="s">
        <v>336</v>
      </c>
      <c r="F457" s="256">
        <f>SUM(F458,F462)</f>
        <v>70000</v>
      </c>
      <c r="G457" s="256">
        <f>SUM(G458,G462)</f>
        <v>70000</v>
      </c>
      <c r="H457" s="256">
        <f>SUM(H458,H462)</f>
        <v>0</v>
      </c>
      <c r="I457" s="256">
        <f>SUM(I458,I462)</f>
        <v>0</v>
      </c>
      <c r="J457" s="427">
        <f t="shared" si="42"/>
        <v>100</v>
      </c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</row>
    <row r="458" spans="1:27" s="106" customFormat="1" ht="12.75">
      <c r="A458" s="257" t="s">
        <v>145</v>
      </c>
      <c r="B458" s="260"/>
      <c r="C458" s="259" t="s">
        <v>78</v>
      </c>
      <c r="D458" s="260" t="s">
        <v>222</v>
      </c>
      <c r="E458" s="261" t="s">
        <v>337</v>
      </c>
      <c r="F458" s="262">
        <f>SUM(F459)</f>
        <v>65000</v>
      </c>
      <c r="G458" s="262">
        <f>SUM(G459)</f>
        <v>65000</v>
      </c>
      <c r="H458" s="262">
        <f>SUM(H459)</f>
        <v>0</v>
      </c>
      <c r="I458" s="262">
        <f>SUM(I459)</f>
        <v>0</v>
      </c>
      <c r="J458" s="432">
        <f>SUM(J459)</f>
        <v>100</v>
      </c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</row>
    <row r="459" spans="1:10" s="2" customFormat="1" ht="12.75">
      <c r="A459" s="234"/>
      <c r="B459" s="15"/>
      <c r="C459" s="236"/>
      <c r="D459" s="15">
        <v>3</v>
      </c>
      <c r="E459" s="16" t="s">
        <v>3</v>
      </c>
      <c r="F459" s="238">
        <f aca="true" t="shared" si="48" ref="F459:I460">SUM(F460)</f>
        <v>65000</v>
      </c>
      <c r="G459" s="237">
        <f t="shared" si="48"/>
        <v>65000</v>
      </c>
      <c r="H459" s="55">
        <f t="shared" si="48"/>
        <v>0</v>
      </c>
      <c r="I459" s="55">
        <f t="shared" si="48"/>
        <v>0</v>
      </c>
      <c r="J459" s="433">
        <f aca="true" t="shared" si="49" ref="J459:J465">SUM(J460)</f>
        <v>100</v>
      </c>
    </row>
    <row r="460" spans="1:10" s="2" customFormat="1" ht="12.75">
      <c r="A460" s="234"/>
      <c r="B460" s="15"/>
      <c r="C460" s="236"/>
      <c r="D460" s="15">
        <v>32</v>
      </c>
      <c r="E460" s="16" t="s">
        <v>4</v>
      </c>
      <c r="F460" s="238">
        <f t="shared" si="48"/>
        <v>65000</v>
      </c>
      <c r="G460" s="237">
        <f t="shared" si="48"/>
        <v>65000</v>
      </c>
      <c r="H460" s="55">
        <f t="shared" si="48"/>
        <v>0</v>
      </c>
      <c r="I460" s="55">
        <f t="shared" si="48"/>
        <v>0</v>
      </c>
      <c r="J460" s="433">
        <f t="shared" si="49"/>
        <v>100</v>
      </c>
    </row>
    <row r="461" spans="1:10" s="4" customFormat="1" ht="12.75">
      <c r="A461" s="240"/>
      <c r="B461" s="241">
        <v>1</v>
      </c>
      <c r="C461" s="236"/>
      <c r="D461" s="241">
        <v>323</v>
      </c>
      <c r="E461" s="18" t="s">
        <v>52</v>
      </c>
      <c r="F461" s="242">
        <v>65000</v>
      </c>
      <c r="G461" s="243">
        <v>65000</v>
      </c>
      <c r="H461" s="242"/>
      <c r="I461" s="242"/>
      <c r="J461" s="433">
        <f t="shared" si="49"/>
        <v>100</v>
      </c>
    </row>
    <row r="462" spans="1:10" s="2" customFormat="1" ht="12.75">
      <c r="A462" s="257" t="s">
        <v>452</v>
      </c>
      <c r="B462" s="260"/>
      <c r="C462" s="259" t="s">
        <v>78</v>
      </c>
      <c r="D462" s="260" t="s">
        <v>222</v>
      </c>
      <c r="E462" s="261" t="s">
        <v>453</v>
      </c>
      <c r="F462" s="262">
        <f aca="true" t="shared" si="50" ref="F462:I463">SUM(F463)</f>
        <v>5000</v>
      </c>
      <c r="G462" s="262">
        <f t="shared" si="50"/>
        <v>5000</v>
      </c>
      <c r="H462" s="262">
        <f t="shared" si="50"/>
        <v>0</v>
      </c>
      <c r="I462" s="262">
        <f t="shared" si="50"/>
        <v>0</v>
      </c>
      <c r="J462" s="432">
        <f t="shared" si="49"/>
        <v>100</v>
      </c>
    </row>
    <row r="463" spans="1:10" s="2" customFormat="1" ht="12.75">
      <c r="A463" s="234"/>
      <c r="B463" s="15"/>
      <c r="C463" s="236"/>
      <c r="D463" s="15">
        <v>3</v>
      </c>
      <c r="E463" s="16" t="s">
        <v>3</v>
      </c>
      <c r="F463" s="238">
        <f t="shared" si="50"/>
        <v>5000</v>
      </c>
      <c r="G463" s="237">
        <f t="shared" si="50"/>
        <v>5000</v>
      </c>
      <c r="H463" s="55">
        <f t="shared" si="50"/>
        <v>0</v>
      </c>
      <c r="I463" s="55">
        <f t="shared" si="50"/>
        <v>0</v>
      </c>
      <c r="J463" s="433">
        <f t="shared" si="49"/>
        <v>100</v>
      </c>
    </row>
    <row r="464" spans="1:10" s="2" customFormat="1" ht="12.75">
      <c r="A464" s="234"/>
      <c r="B464" s="15"/>
      <c r="C464" s="236"/>
      <c r="D464" s="15">
        <v>32</v>
      </c>
      <c r="E464" s="16" t="s">
        <v>4</v>
      </c>
      <c r="F464" s="238">
        <f>SUM(F465)</f>
        <v>5000</v>
      </c>
      <c r="G464" s="237">
        <f>SUM(G465)</f>
        <v>5000</v>
      </c>
      <c r="H464" s="55"/>
      <c r="I464" s="55"/>
      <c r="J464" s="433">
        <f t="shared" si="49"/>
        <v>100</v>
      </c>
    </row>
    <row r="465" spans="1:10" s="4" customFormat="1" ht="12.75">
      <c r="A465" s="240"/>
      <c r="B465" s="241">
        <v>1</v>
      </c>
      <c r="C465" s="236"/>
      <c r="D465" s="241">
        <v>323</v>
      </c>
      <c r="E465" s="18" t="s">
        <v>454</v>
      </c>
      <c r="F465" s="242">
        <v>5000</v>
      </c>
      <c r="G465" s="243">
        <v>5000</v>
      </c>
      <c r="H465" s="242"/>
      <c r="I465" s="242"/>
      <c r="J465" s="433">
        <f t="shared" si="49"/>
        <v>100</v>
      </c>
    </row>
    <row r="466" spans="1:10" ht="12.75" customHeight="1">
      <c r="A466" s="169" t="s">
        <v>161</v>
      </c>
      <c r="B466" s="268"/>
      <c r="C466" s="340"/>
      <c r="D466" s="458" t="s">
        <v>473</v>
      </c>
      <c r="E466" s="458"/>
      <c r="F466" s="65">
        <f>SUM(F468,F483)</f>
        <v>3822500</v>
      </c>
      <c r="G466" s="65">
        <f>SUM(G468,G483)</f>
        <v>3822500</v>
      </c>
      <c r="H466" s="65">
        <f>SUM(H468,H483)</f>
        <v>4063700</v>
      </c>
      <c r="I466" s="65">
        <f>SUM(I468,I483)</f>
        <v>3398400</v>
      </c>
      <c r="J466" s="417">
        <f>+G466/F466*100</f>
        <v>100</v>
      </c>
    </row>
    <row r="467" spans="1:10" ht="12.75">
      <c r="A467" s="169" t="s">
        <v>84</v>
      </c>
      <c r="B467" s="268"/>
      <c r="C467" s="218" t="s">
        <v>84</v>
      </c>
      <c r="D467" s="219" t="s">
        <v>253</v>
      </c>
      <c r="E467" s="219"/>
      <c r="F467" s="65"/>
      <c r="G467" s="65"/>
      <c r="H467" s="65"/>
      <c r="I467" s="65"/>
      <c r="J467" s="417"/>
    </row>
    <row r="468" spans="1:10" ht="12.75">
      <c r="A468" s="222" t="s">
        <v>146</v>
      </c>
      <c r="B468" s="264"/>
      <c r="C468" s="265"/>
      <c r="D468" s="289" t="s">
        <v>263</v>
      </c>
      <c r="E468" s="455" t="s">
        <v>255</v>
      </c>
      <c r="F468" s="225">
        <f>SUM(F470,F477)</f>
        <v>2654000</v>
      </c>
      <c r="G468" s="225">
        <f>SUM(G470,G477)</f>
        <v>2804000</v>
      </c>
      <c r="H468" s="225">
        <f>SUM(H470,H477)</f>
        <v>3788700</v>
      </c>
      <c r="I468" s="225">
        <f>SUM(I470,I477)</f>
        <v>3155400</v>
      </c>
      <c r="J468" s="427">
        <f>+G468/F468*100</f>
        <v>105.65184626978146</v>
      </c>
    </row>
    <row r="469" spans="1:10" ht="12.75">
      <c r="A469" s="222"/>
      <c r="B469" s="264"/>
      <c r="C469" s="265"/>
      <c r="D469" s="266"/>
      <c r="E469" s="455"/>
      <c r="F469" s="225"/>
      <c r="G469" s="226"/>
      <c r="H469" s="225"/>
      <c r="I469" s="225"/>
      <c r="J469" s="427"/>
    </row>
    <row r="470" spans="1:10" ht="12.75">
      <c r="A470" s="227" t="s">
        <v>147</v>
      </c>
      <c r="B470" s="267"/>
      <c r="C470" s="229" t="s">
        <v>85</v>
      </c>
      <c r="D470" s="230" t="s">
        <v>256</v>
      </c>
      <c r="E470" s="230" t="s">
        <v>257</v>
      </c>
      <c r="F470" s="231">
        <f>SUM(F471)</f>
        <v>704000</v>
      </c>
      <c r="G470" s="233">
        <f>SUM(G471)</f>
        <v>704000</v>
      </c>
      <c r="H470" s="231">
        <v>3788700</v>
      </c>
      <c r="I470" s="231">
        <v>3155400</v>
      </c>
      <c r="J470" s="428">
        <f aca="true" t="shared" si="51" ref="J470:J511">+G470/F470*100</f>
        <v>100</v>
      </c>
    </row>
    <row r="471" spans="1:10" s="2" customFormat="1" ht="12.75">
      <c r="A471" s="234"/>
      <c r="B471" s="241"/>
      <c r="C471" s="236"/>
      <c r="D471" s="15">
        <v>3</v>
      </c>
      <c r="E471" s="16" t="s">
        <v>3</v>
      </c>
      <c r="F471" s="17">
        <f>SUM(F472,F475)</f>
        <v>704000</v>
      </c>
      <c r="G471" s="237">
        <f>SUM(G472,G475)</f>
        <v>704000</v>
      </c>
      <c r="H471" s="9">
        <v>3788700</v>
      </c>
      <c r="I471" s="9">
        <v>3155400</v>
      </c>
      <c r="J471" s="429">
        <f t="shared" si="51"/>
        <v>100</v>
      </c>
    </row>
    <row r="472" spans="1:10" s="2" customFormat="1" ht="12.75">
      <c r="A472" s="234"/>
      <c r="B472" s="241"/>
      <c r="C472" s="236"/>
      <c r="D472" s="15">
        <v>32</v>
      </c>
      <c r="E472" s="16" t="s">
        <v>4</v>
      </c>
      <c r="F472" s="17">
        <f>SUM(F473,F474)</f>
        <v>24000</v>
      </c>
      <c r="G472" s="237">
        <f>SUM(G473,G474)</f>
        <v>24000</v>
      </c>
      <c r="H472" s="9">
        <v>634500</v>
      </c>
      <c r="I472" s="9">
        <v>576000</v>
      </c>
      <c r="J472" s="429">
        <f t="shared" si="51"/>
        <v>100</v>
      </c>
    </row>
    <row r="473" spans="1:10" s="4" customFormat="1" ht="12.75">
      <c r="A473" s="240"/>
      <c r="B473" s="241">
        <v>1</v>
      </c>
      <c r="C473" s="236"/>
      <c r="D473" s="241">
        <v>322</v>
      </c>
      <c r="E473" s="18" t="s">
        <v>56</v>
      </c>
      <c r="F473" s="242">
        <v>22000</v>
      </c>
      <c r="G473" s="243">
        <v>22000</v>
      </c>
      <c r="H473" s="242" t="e">
        <f>SUM(#REF!)</f>
        <v>#REF!</v>
      </c>
      <c r="I473" s="242" t="e">
        <f>SUM(#REF!)</f>
        <v>#REF!</v>
      </c>
      <c r="J473" s="430">
        <f t="shared" si="51"/>
        <v>100</v>
      </c>
    </row>
    <row r="474" spans="1:10" s="4" customFormat="1" ht="12.75">
      <c r="A474" s="240"/>
      <c r="B474" s="241">
        <v>1</v>
      </c>
      <c r="C474" s="236"/>
      <c r="D474" s="241">
        <v>323</v>
      </c>
      <c r="E474" s="18" t="s">
        <v>52</v>
      </c>
      <c r="F474" s="242">
        <v>2000</v>
      </c>
      <c r="G474" s="243">
        <v>2000</v>
      </c>
      <c r="H474" s="242" t="e">
        <f>SUM(#REF!)</f>
        <v>#REF!</v>
      </c>
      <c r="I474" s="242" t="e">
        <f>SUM(#REF!)</f>
        <v>#REF!</v>
      </c>
      <c r="J474" s="430">
        <f t="shared" si="51"/>
        <v>100</v>
      </c>
    </row>
    <row r="475" spans="1:10" s="3" customFormat="1" ht="12.75" customHeight="1">
      <c r="A475" s="234"/>
      <c r="B475" s="241"/>
      <c r="C475" s="236"/>
      <c r="D475" s="15">
        <v>36</v>
      </c>
      <c r="E475" s="16" t="s">
        <v>124</v>
      </c>
      <c r="F475" s="17">
        <f>SUM(F476)</f>
        <v>680000</v>
      </c>
      <c r="G475" s="237">
        <f>SUM(G476)</f>
        <v>680000</v>
      </c>
      <c r="H475" s="17">
        <f>SUM(H476)</f>
        <v>0</v>
      </c>
      <c r="I475" s="17">
        <f>SUM(I476)</f>
        <v>0</v>
      </c>
      <c r="J475" s="429">
        <f t="shared" si="51"/>
        <v>100</v>
      </c>
    </row>
    <row r="476" spans="1:27" s="4" customFormat="1" ht="12.75">
      <c r="A476" s="240"/>
      <c r="B476" s="241" t="s">
        <v>477</v>
      </c>
      <c r="C476" s="236"/>
      <c r="D476" s="241">
        <v>366</v>
      </c>
      <c r="E476" s="18" t="s">
        <v>301</v>
      </c>
      <c r="F476" s="242">
        <v>680000</v>
      </c>
      <c r="G476" s="243">
        <v>680000</v>
      </c>
      <c r="H476" s="242"/>
      <c r="I476" s="242"/>
      <c r="J476" s="430">
        <f t="shared" si="51"/>
        <v>100</v>
      </c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</row>
    <row r="477" spans="1:27" s="106" customFormat="1" ht="22.5">
      <c r="A477" s="257" t="s">
        <v>338</v>
      </c>
      <c r="B477" s="260"/>
      <c r="C477" s="259" t="s">
        <v>85</v>
      </c>
      <c r="D477" s="260" t="s">
        <v>339</v>
      </c>
      <c r="E477" s="261" t="s">
        <v>340</v>
      </c>
      <c r="F477" s="262">
        <f aca="true" t="shared" si="52" ref="F477:I478">SUM(F478)</f>
        <v>1950000</v>
      </c>
      <c r="G477" s="262">
        <f t="shared" si="52"/>
        <v>2100000</v>
      </c>
      <c r="H477" s="262">
        <f t="shared" si="52"/>
        <v>0</v>
      </c>
      <c r="I477" s="262">
        <f t="shared" si="52"/>
        <v>0</v>
      </c>
      <c r="J477" s="428">
        <f t="shared" si="51"/>
        <v>107.6923076923077</v>
      </c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</row>
    <row r="478" spans="1:10" s="2" customFormat="1" ht="12.75">
      <c r="A478" s="234"/>
      <c r="B478" s="15"/>
      <c r="C478" s="236"/>
      <c r="D478" s="15">
        <v>4</v>
      </c>
      <c r="E478" s="16" t="s">
        <v>11</v>
      </c>
      <c r="F478" s="238">
        <f>SUM(F479,F481)</f>
        <v>1950000</v>
      </c>
      <c r="G478" s="237">
        <f>SUM(G479,G481)</f>
        <v>2100000</v>
      </c>
      <c r="H478" s="55">
        <f t="shared" si="52"/>
        <v>0</v>
      </c>
      <c r="I478" s="55">
        <f t="shared" si="52"/>
        <v>0</v>
      </c>
      <c r="J478" s="430">
        <f t="shared" si="51"/>
        <v>107.6923076923077</v>
      </c>
    </row>
    <row r="479" spans="1:10" s="2" customFormat="1" ht="12.75">
      <c r="A479" s="234"/>
      <c r="B479" s="15"/>
      <c r="C479" s="236"/>
      <c r="D479" s="15">
        <v>41</v>
      </c>
      <c r="E479" s="16" t="s">
        <v>341</v>
      </c>
      <c r="F479" s="238">
        <f>SUM(F480)</f>
        <v>1650000</v>
      </c>
      <c r="G479" s="237">
        <f>SUM(G480)</f>
        <v>1800000</v>
      </c>
      <c r="H479" s="55">
        <f>SUM(H480)</f>
        <v>0</v>
      </c>
      <c r="I479" s="55">
        <f>SUM(I480)</f>
        <v>0</v>
      </c>
      <c r="J479" s="430">
        <f t="shared" si="51"/>
        <v>109.09090909090908</v>
      </c>
    </row>
    <row r="480" spans="1:10" s="4" customFormat="1" ht="12.75">
      <c r="A480" s="240"/>
      <c r="B480" s="241" t="s">
        <v>478</v>
      </c>
      <c r="C480" s="236"/>
      <c r="D480" s="241">
        <v>412</v>
      </c>
      <c r="E480" s="18" t="s">
        <v>342</v>
      </c>
      <c r="F480" s="242">
        <v>1650000</v>
      </c>
      <c r="G480" s="243">
        <v>1800000</v>
      </c>
      <c r="H480" s="242"/>
      <c r="I480" s="242"/>
      <c r="J480" s="430">
        <f t="shared" si="51"/>
        <v>109.09090909090908</v>
      </c>
    </row>
    <row r="481" spans="1:10" s="2" customFormat="1" ht="12.75">
      <c r="A481" s="234"/>
      <c r="B481" s="15"/>
      <c r="C481" s="236"/>
      <c r="D481" s="15">
        <v>42</v>
      </c>
      <c r="E481" s="16" t="s">
        <v>501</v>
      </c>
      <c r="F481" s="238">
        <f>SUM(F482)</f>
        <v>300000</v>
      </c>
      <c r="G481" s="237">
        <f>SUM(G482)</f>
        <v>300000</v>
      </c>
      <c r="H481" s="55"/>
      <c r="I481" s="55"/>
      <c r="J481" s="430">
        <f t="shared" si="51"/>
        <v>100</v>
      </c>
    </row>
    <row r="482" spans="1:10" s="4" customFormat="1" ht="12.75">
      <c r="A482" s="240"/>
      <c r="B482" s="241"/>
      <c r="C482" s="236"/>
      <c r="D482" s="241">
        <v>422</v>
      </c>
      <c r="E482" s="18" t="s">
        <v>50</v>
      </c>
      <c r="F482" s="242">
        <v>300000</v>
      </c>
      <c r="G482" s="243">
        <v>300000</v>
      </c>
      <c r="H482" s="242"/>
      <c r="I482" s="242"/>
      <c r="J482" s="430">
        <f t="shared" si="51"/>
        <v>100</v>
      </c>
    </row>
    <row r="483" spans="1:10" ht="12.75">
      <c r="A483" s="222" t="s">
        <v>148</v>
      </c>
      <c r="B483" s="264"/>
      <c r="C483" s="224"/>
      <c r="D483" s="279" t="s">
        <v>395</v>
      </c>
      <c r="E483" s="266" t="s">
        <v>259</v>
      </c>
      <c r="F483" s="225">
        <f>SUM(F484,F488,F495,F499,F503,F507)</f>
        <v>1168500</v>
      </c>
      <c r="G483" s="225">
        <f>SUM(G484,G488,G495,G499,G503,G507)</f>
        <v>1018500</v>
      </c>
      <c r="H483" s="225">
        <f>SUM(H484,H488,H495,H499,H503,H507)</f>
        <v>275000</v>
      </c>
      <c r="I483" s="225">
        <f>SUM(I484,I488,I495,I499,I503,I507)</f>
        <v>243000</v>
      </c>
      <c r="J483" s="427">
        <f t="shared" si="51"/>
        <v>87.16302952503209</v>
      </c>
    </row>
    <row r="484" spans="1:10" ht="12.75">
      <c r="A484" s="227" t="s">
        <v>149</v>
      </c>
      <c r="B484" s="267"/>
      <c r="C484" s="229" t="s">
        <v>86</v>
      </c>
      <c r="D484" s="276" t="s">
        <v>222</v>
      </c>
      <c r="E484" s="230" t="s">
        <v>27</v>
      </c>
      <c r="F484" s="231">
        <f>SUM(F485)</f>
        <v>3000</v>
      </c>
      <c r="G484" s="233">
        <f>SUM(G485)</f>
        <v>3000</v>
      </c>
      <c r="H484" s="231">
        <v>275000</v>
      </c>
      <c r="I484" s="231">
        <v>243000</v>
      </c>
      <c r="J484" s="428">
        <f t="shared" si="51"/>
        <v>100</v>
      </c>
    </row>
    <row r="485" spans="1:10" s="2" customFormat="1" ht="12.75">
      <c r="A485" s="234"/>
      <c r="B485" s="241"/>
      <c r="C485" s="236"/>
      <c r="D485" s="15">
        <v>3</v>
      </c>
      <c r="E485" s="16" t="s">
        <v>3</v>
      </c>
      <c r="F485" s="17">
        <f>SUM(F486,)</f>
        <v>3000</v>
      </c>
      <c r="G485" s="237">
        <f>SUM(G486,)</f>
        <v>3000</v>
      </c>
      <c r="H485" s="17" t="e">
        <f>SUM(H486,)</f>
        <v>#REF!</v>
      </c>
      <c r="I485" s="17" t="e">
        <f>SUM(I486,)</f>
        <v>#REF!</v>
      </c>
      <c r="J485" s="429">
        <f t="shared" si="51"/>
        <v>100</v>
      </c>
    </row>
    <row r="486" spans="1:10" s="2" customFormat="1" ht="12.75" customHeight="1">
      <c r="A486" s="234"/>
      <c r="B486" s="241"/>
      <c r="C486" s="236"/>
      <c r="D486" s="15">
        <v>36</v>
      </c>
      <c r="E486" s="16" t="s">
        <v>124</v>
      </c>
      <c r="F486" s="17">
        <f>SUM(F487)</f>
        <v>3000</v>
      </c>
      <c r="G486" s="237">
        <f>SUM(G487)</f>
        <v>3000</v>
      </c>
      <c r="H486" s="17" t="e">
        <f>SUM(#REF!,H487)</f>
        <v>#REF!</v>
      </c>
      <c r="I486" s="17" t="e">
        <f>SUM(#REF!,I487)</f>
        <v>#REF!</v>
      </c>
      <c r="J486" s="429">
        <f t="shared" si="51"/>
        <v>100</v>
      </c>
    </row>
    <row r="487" spans="1:10" s="4" customFormat="1" ht="12.75">
      <c r="A487" s="240"/>
      <c r="B487" s="241">
        <v>1</v>
      </c>
      <c r="C487" s="236"/>
      <c r="D487" s="241">
        <v>366</v>
      </c>
      <c r="E487" s="18" t="s">
        <v>301</v>
      </c>
      <c r="F487" s="242">
        <v>3000</v>
      </c>
      <c r="G487" s="243">
        <v>3000</v>
      </c>
      <c r="H487" s="242"/>
      <c r="I487" s="242"/>
      <c r="J487" s="430">
        <f t="shared" si="51"/>
        <v>100</v>
      </c>
    </row>
    <row r="488" spans="1:28" s="106" customFormat="1" ht="22.5">
      <c r="A488" s="257" t="s">
        <v>343</v>
      </c>
      <c r="B488" s="260"/>
      <c r="C488" s="283" t="s">
        <v>86</v>
      </c>
      <c r="D488" s="311" t="s">
        <v>339</v>
      </c>
      <c r="E488" s="261" t="s">
        <v>344</v>
      </c>
      <c r="F488" s="286">
        <f>SUM(F489,F492)</f>
        <v>1000000</v>
      </c>
      <c r="G488" s="286">
        <f>SUM(G489,G492)</f>
        <v>850000</v>
      </c>
      <c r="H488" s="286">
        <f aca="true" t="shared" si="53" ref="H488:I490">SUM(H489)</f>
        <v>0</v>
      </c>
      <c r="I488" s="286">
        <f t="shared" si="53"/>
        <v>0</v>
      </c>
      <c r="J488" s="431">
        <f t="shared" si="51"/>
        <v>85</v>
      </c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</row>
    <row r="489" spans="1:28" s="2" customFormat="1" ht="12.75">
      <c r="A489" s="234"/>
      <c r="B489" s="15"/>
      <c r="C489" s="297"/>
      <c r="D489" s="298">
        <v>3</v>
      </c>
      <c r="E489" s="16" t="s">
        <v>3</v>
      </c>
      <c r="F489" s="341">
        <f>SUM(F490)</f>
        <v>0</v>
      </c>
      <c r="G489" s="300">
        <f>SUM(G490)</f>
        <v>0</v>
      </c>
      <c r="H489" s="342">
        <f t="shared" si="53"/>
        <v>0</v>
      </c>
      <c r="I489" s="342">
        <f t="shared" si="53"/>
        <v>0</v>
      </c>
      <c r="J489" s="430" t="e">
        <f t="shared" si="51"/>
        <v>#DIV/0!</v>
      </c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</row>
    <row r="490" spans="1:28" s="2" customFormat="1" ht="12.75">
      <c r="A490" s="234"/>
      <c r="B490" s="15"/>
      <c r="C490" s="297"/>
      <c r="D490" s="298">
        <v>36</v>
      </c>
      <c r="E490" s="343" t="s">
        <v>300</v>
      </c>
      <c r="F490" s="341">
        <f>SUM(F491)</f>
        <v>0</v>
      </c>
      <c r="G490" s="300">
        <f>SUM(G491)</f>
        <v>0</v>
      </c>
      <c r="H490" s="342">
        <f t="shared" si="53"/>
        <v>0</v>
      </c>
      <c r="I490" s="342">
        <f t="shared" si="53"/>
        <v>0</v>
      </c>
      <c r="J490" s="430" t="e">
        <f t="shared" si="51"/>
        <v>#DIV/0!</v>
      </c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</row>
    <row r="491" spans="1:28" s="4" customFormat="1" ht="12.75">
      <c r="A491" s="240"/>
      <c r="B491" s="241"/>
      <c r="C491" s="297"/>
      <c r="D491" s="301">
        <v>366</v>
      </c>
      <c r="E491" s="18" t="s">
        <v>301</v>
      </c>
      <c r="F491" s="302">
        <v>0</v>
      </c>
      <c r="G491" s="303">
        <v>0</v>
      </c>
      <c r="H491" s="302"/>
      <c r="I491" s="302"/>
      <c r="J491" s="430" t="e">
        <f t="shared" si="51"/>
        <v>#DIV/0!</v>
      </c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</row>
    <row r="492" spans="1:28" s="2" customFormat="1" ht="12.75">
      <c r="A492" s="234"/>
      <c r="B492" s="15"/>
      <c r="C492" s="297"/>
      <c r="D492" s="298">
        <v>4</v>
      </c>
      <c r="E492" s="16" t="s">
        <v>11</v>
      </c>
      <c r="F492" s="341">
        <f>SUM(F493)</f>
        <v>1000000</v>
      </c>
      <c r="G492" s="300">
        <f>SUM(G493)</f>
        <v>850000</v>
      </c>
      <c r="H492" s="342"/>
      <c r="I492" s="342"/>
      <c r="J492" s="430">
        <f t="shared" si="51"/>
        <v>85</v>
      </c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</row>
    <row r="493" spans="1:28" s="2" customFormat="1" ht="12.75">
      <c r="A493" s="234"/>
      <c r="B493" s="15"/>
      <c r="C493" s="297"/>
      <c r="D493" s="298">
        <v>41</v>
      </c>
      <c r="E493" s="16" t="s">
        <v>341</v>
      </c>
      <c r="F493" s="341">
        <f>SUM(F494)</f>
        <v>1000000</v>
      </c>
      <c r="G493" s="300">
        <f>SUM(G494)</f>
        <v>850000</v>
      </c>
      <c r="H493" s="342"/>
      <c r="I493" s="342"/>
      <c r="J493" s="430">
        <f t="shared" si="51"/>
        <v>85</v>
      </c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</row>
    <row r="494" spans="1:28" s="4" customFormat="1" ht="12.75">
      <c r="A494" s="240"/>
      <c r="B494" s="241">
        <v>5</v>
      </c>
      <c r="C494" s="297"/>
      <c r="D494" s="301">
        <v>412</v>
      </c>
      <c r="E494" s="18" t="s">
        <v>342</v>
      </c>
      <c r="F494" s="302">
        <v>1000000</v>
      </c>
      <c r="G494" s="303">
        <v>850000</v>
      </c>
      <c r="H494" s="302"/>
      <c r="I494" s="302"/>
      <c r="J494" s="430">
        <f t="shared" si="51"/>
        <v>85</v>
      </c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</row>
    <row r="495" spans="1:28" s="106" customFormat="1" ht="12.75">
      <c r="A495" s="257" t="s">
        <v>345</v>
      </c>
      <c r="B495" s="260"/>
      <c r="C495" s="283" t="s">
        <v>86</v>
      </c>
      <c r="D495" s="311" t="s">
        <v>222</v>
      </c>
      <c r="E495" s="261" t="s">
        <v>346</v>
      </c>
      <c r="F495" s="286">
        <f aca="true" t="shared" si="54" ref="F495:I497">SUM(F496)</f>
        <v>20500</v>
      </c>
      <c r="G495" s="286">
        <f t="shared" si="54"/>
        <v>20500</v>
      </c>
      <c r="H495" s="286">
        <f t="shared" si="54"/>
        <v>0</v>
      </c>
      <c r="I495" s="286">
        <f t="shared" si="54"/>
        <v>0</v>
      </c>
      <c r="J495" s="431">
        <f t="shared" si="51"/>
        <v>100</v>
      </c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</row>
    <row r="496" spans="1:10" s="2" customFormat="1" ht="12.75">
      <c r="A496" s="234"/>
      <c r="B496" s="15"/>
      <c r="C496" s="297"/>
      <c r="D496" s="298">
        <v>3</v>
      </c>
      <c r="E496" s="16" t="s">
        <v>3</v>
      </c>
      <c r="F496" s="341">
        <f t="shared" si="54"/>
        <v>20500</v>
      </c>
      <c r="G496" s="300">
        <f t="shared" si="54"/>
        <v>20500</v>
      </c>
      <c r="H496" s="342">
        <f t="shared" si="54"/>
        <v>0</v>
      </c>
      <c r="I496" s="342">
        <f t="shared" si="54"/>
        <v>0</v>
      </c>
      <c r="J496" s="430">
        <f t="shared" si="51"/>
        <v>100</v>
      </c>
    </row>
    <row r="497" spans="1:10" s="2" customFormat="1" ht="22.5">
      <c r="A497" s="234"/>
      <c r="B497" s="15"/>
      <c r="C497" s="297"/>
      <c r="D497" s="298">
        <v>37</v>
      </c>
      <c r="E497" s="16" t="s">
        <v>347</v>
      </c>
      <c r="F497" s="341">
        <f t="shared" si="54"/>
        <v>20500</v>
      </c>
      <c r="G497" s="300">
        <f t="shared" si="54"/>
        <v>20500</v>
      </c>
      <c r="H497" s="342">
        <f t="shared" si="54"/>
        <v>0</v>
      </c>
      <c r="I497" s="342">
        <f t="shared" si="54"/>
        <v>0</v>
      </c>
      <c r="J497" s="430">
        <f t="shared" si="51"/>
        <v>100</v>
      </c>
    </row>
    <row r="498" spans="1:10" s="4" customFormat="1" ht="12.75">
      <c r="A498" s="240"/>
      <c r="B498" s="241">
        <v>1</v>
      </c>
      <c r="C498" s="297"/>
      <c r="D498" s="301">
        <v>372</v>
      </c>
      <c r="E498" s="18" t="s">
        <v>348</v>
      </c>
      <c r="F498" s="302">
        <v>20500</v>
      </c>
      <c r="G498" s="303">
        <v>20500</v>
      </c>
      <c r="H498" s="302"/>
      <c r="I498" s="302"/>
      <c r="J498" s="430">
        <f t="shared" si="51"/>
        <v>100</v>
      </c>
    </row>
    <row r="499" spans="1:10" s="2" customFormat="1" ht="22.5">
      <c r="A499" s="257" t="s">
        <v>455</v>
      </c>
      <c r="B499" s="260"/>
      <c r="C499" s="283" t="s">
        <v>86</v>
      </c>
      <c r="D499" s="311" t="s">
        <v>222</v>
      </c>
      <c r="E499" s="261" t="s">
        <v>463</v>
      </c>
      <c r="F499" s="286">
        <f aca="true" t="shared" si="55" ref="F499:I500">SUM(F500)</f>
        <v>40000</v>
      </c>
      <c r="G499" s="286">
        <f t="shared" si="55"/>
        <v>40000</v>
      </c>
      <c r="H499" s="286">
        <f t="shared" si="55"/>
        <v>0</v>
      </c>
      <c r="I499" s="286">
        <f t="shared" si="55"/>
        <v>0</v>
      </c>
      <c r="J499" s="428">
        <f t="shared" si="51"/>
        <v>100</v>
      </c>
    </row>
    <row r="500" spans="1:10" s="2" customFormat="1" ht="12.75">
      <c r="A500" s="234"/>
      <c r="B500" s="15"/>
      <c r="C500" s="297"/>
      <c r="D500" s="298">
        <v>3</v>
      </c>
      <c r="E500" s="16" t="s">
        <v>3</v>
      </c>
      <c r="F500" s="341">
        <f t="shared" si="55"/>
        <v>40000</v>
      </c>
      <c r="G500" s="300">
        <f t="shared" si="55"/>
        <v>40000</v>
      </c>
      <c r="H500" s="342">
        <f t="shared" si="55"/>
        <v>0</v>
      </c>
      <c r="I500" s="342">
        <f t="shared" si="55"/>
        <v>0</v>
      </c>
      <c r="J500" s="430">
        <f t="shared" si="51"/>
        <v>100</v>
      </c>
    </row>
    <row r="501" spans="1:10" s="2" customFormat="1" ht="22.5">
      <c r="A501" s="234"/>
      <c r="B501" s="15"/>
      <c r="C501" s="297"/>
      <c r="D501" s="298">
        <v>37</v>
      </c>
      <c r="E501" s="16" t="s">
        <v>347</v>
      </c>
      <c r="F501" s="341">
        <f>SUM(F502)</f>
        <v>40000</v>
      </c>
      <c r="G501" s="300">
        <f>SUM(G502)</f>
        <v>40000</v>
      </c>
      <c r="H501" s="342"/>
      <c r="I501" s="342"/>
      <c r="J501" s="430">
        <f t="shared" si="51"/>
        <v>100</v>
      </c>
    </row>
    <row r="502" spans="1:10" s="4" customFormat="1" ht="12.75">
      <c r="A502" s="240"/>
      <c r="B502" s="241">
        <v>1</v>
      </c>
      <c r="C502" s="297"/>
      <c r="D502" s="301">
        <v>372</v>
      </c>
      <c r="E502" s="18" t="s">
        <v>348</v>
      </c>
      <c r="F502" s="302">
        <v>40000</v>
      </c>
      <c r="G502" s="303">
        <v>40000</v>
      </c>
      <c r="H502" s="302"/>
      <c r="I502" s="302"/>
      <c r="J502" s="430">
        <f t="shared" si="51"/>
        <v>100</v>
      </c>
    </row>
    <row r="503" spans="1:10" s="2" customFormat="1" ht="22.5">
      <c r="A503" s="257" t="s">
        <v>459</v>
      </c>
      <c r="B503" s="260"/>
      <c r="C503" s="283" t="s">
        <v>86</v>
      </c>
      <c r="D503" s="311" t="s">
        <v>222</v>
      </c>
      <c r="E503" s="261" t="s">
        <v>456</v>
      </c>
      <c r="F503" s="286">
        <f aca="true" t="shared" si="56" ref="F503:I504">SUM(F504)</f>
        <v>75000</v>
      </c>
      <c r="G503" s="286">
        <f t="shared" si="56"/>
        <v>75000</v>
      </c>
      <c r="H503" s="286">
        <f t="shared" si="56"/>
        <v>0</v>
      </c>
      <c r="I503" s="286">
        <f t="shared" si="56"/>
        <v>0</v>
      </c>
      <c r="J503" s="428">
        <f t="shared" si="51"/>
        <v>100</v>
      </c>
    </row>
    <row r="504" spans="1:10" s="2" customFormat="1" ht="12.75">
      <c r="A504" s="234"/>
      <c r="B504" s="15"/>
      <c r="C504" s="297"/>
      <c r="D504" s="298">
        <v>3</v>
      </c>
      <c r="E504" s="16" t="s">
        <v>3</v>
      </c>
      <c r="F504" s="341">
        <f t="shared" si="56"/>
        <v>75000</v>
      </c>
      <c r="G504" s="300">
        <f t="shared" si="56"/>
        <v>75000</v>
      </c>
      <c r="H504" s="342">
        <f t="shared" si="56"/>
        <v>0</v>
      </c>
      <c r="I504" s="342">
        <f t="shared" si="56"/>
        <v>0</v>
      </c>
      <c r="J504" s="430">
        <f t="shared" si="51"/>
        <v>100</v>
      </c>
    </row>
    <row r="505" spans="1:10" s="2" customFormat="1" ht="12.75">
      <c r="A505" s="234"/>
      <c r="B505" s="15"/>
      <c r="C505" s="297"/>
      <c r="D505" s="298">
        <v>36</v>
      </c>
      <c r="E505" s="16" t="s">
        <v>457</v>
      </c>
      <c r="F505" s="341">
        <f>SUM(F506)</f>
        <v>75000</v>
      </c>
      <c r="G505" s="300">
        <f>SUM(G506)</f>
        <v>75000</v>
      </c>
      <c r="H505" s="342"/>
      <c r="I505" s="342"/>
      <c r="J505" s="430">
        <f t="shared" si="51"/>
        <v>100</v>
      </c>
    </row>
    <row r="506" spans="1:10" s="4" customFormat="1" ht="12.75">
      <c r="A506" s="240"/>
      <c r="B506" s="241">
        <v>1</v>
      </c>
      <c r="C506" s="297"/>
      <c r="D506" s="301">
        <v>366</v>
      </c>
      <c r="E506" s="18" t="s">
        <v>301</v>
      </c>
      <c r="F506" s="302">
        <v>75000</v>
      </c>
      <c r="G506" s="303">
        <v>75000</v>
      </c>
      <c r="H506" s="302"/>
      <c r="I506" s="302"/>
      <c r="J506" s="430">
        <f t="shared" si="51"/>
        <v>100</v>
      </c>
    </row>
    <row r="507" spans="1:10" s="2" customFormat="1" ht="22.5">
      <c r="A507" s="257" t="s">
        <v>462</v>
      </c>
      <c r="B507" s="260"/>
      <c r="C507" s="283" t="s">
        <v>86</v>
      </c>
      <c r="D507" s="311" t="s">
        <v>222</v>
      </c>
      <c r="E507" s="261" t="s">
        <v>460</v>
      </c>
      <c r="F507" s="286">
        <f aca="true" t="shared" si="57" ref="F507:I508">SUM(F508)</f>
        <v>30000</v>
      </c>
      <c r="G507" s="286">
        <f t="shared" si="57"/>
        <v>30000</v>
      </c>
      <c r="H507" s="286">
        <f t="shared" si="57"/>
        <v>0</v>
      </c>
      <c r="I507" s="286">
        <f t="shared" si="57"/>
        <v>0</v>
      </c>
      <c r="J507" s="428">
        <f t="shared" si="51"/>
        <v>100</v>
      </c>
    </row>
    <row r="508" spans="1:10" s="2" customFormat="1" ht="12.75">
      <c r="A508" s="234"/>
      <c r="B508" s="15"/>
      <c r="C508" s="297"/>
      <c r="D508" s="298">
        <v>3</v>
      </c>
      <c r="E508" s="16" t="s">
        <v>3</v>
      </c>
      <c r="F508" s="341">
        <f t="shared" si="57"/>
        <v>30000</v>
      </c>
      <c r="G508" s="300">
        <f t="shared" si="57"/>
        <v>30000</v>
      </c>
      <c r="H508" s="342">
        <f t="shared" si="57"/>
        <v>0</v>
      </c>
      <c r="I508" s="342">
        <f t="shared" si="57"/>
        <v>0</v>
      </c>
      <c r="J508" s="430">
        <f t="shared" si="51"/>
        <v>100</v>
      </c>
    </row>
    <row r="509" spans="1:10" s="2" customFormat="1" ht="22.5">
      <c r="A509" s="234"/>
      <c r="B509" s="15"/>
      <c r="C509" s="297"/>
      <c r="D509" s="298">
        <v>37</v>
      </c>
      <c r="E509" s="16" t="s">
        <v>347</v>
      </c>
      <c r="F509" s="341">
        <f>SUM(F510)</f>
        <v>30000</v>
      </c>
      <c r="G509" s="300">
        <f>SUM(G510)</f>
        <v>30000</v>
      </c>
      <c r="H509" s="342"/>
      <c r="I509" s="342"/>
      <c r="J509" s="430">
        <f t="shared" si="51"/>
        <v>100</v>
      </c>
    </row>
    <row r="510" spans="1:10" s="4" customFormat="1" ht="12.75">
      <c r="A510" s="240"/>
      <c r="B510" s="241">
        <v>1</v>
      </c>
      <c r="C510" s="297"/>
      <c r="D510" s="301">
        <v>372</v>
      </c>
      <c r="E510" s="18" t="s">
        <v>348</v>
      </c>
      <c r="F510" s="302">
        <v>30000</v>
      </c>
      <c r="G510" s="303">
        <v>30000</v>
      </c>
      <c r="H510" s="302"/>
      <c r="I510" s="302"/>
      <c r="J510" s="430">
        <f t="shared" si="51"/>
        <v>100</v>
      </c>
    </row>
    <row r="511" spans="1:10" ht="12.75">
      <c r="A511" s="345" t="s">
        <v>162</v>
      </c>
      <c r="B511" s="346"/>
      <c r="C511" s="347"/>
      <c r="D511" s="452" t="s">
        <v>266</v>
      </c>
      <c r="E511" s="452"/>
      <c r="F511" s="348">
        <f>SUM(F513)</f>
        <v>331700</v>
      </c>
      <c r="G511" s="348">
        <f>SUM(G513)</f>
        <v>331700</v>
      </c>
      <c r="H511" s="348" t="e">
        <f>+H513+#REF!</f>
        <v>#REF!</v>
      </c>
      <c r="I511" s="348" t="e">
        <f>+I513+#REF!</f>
        <v>#REF!</v>
      </c>
      <c r="J511" s="417">
        <f t="shared" si="51"/>
        <v>100</v>
      </c>
    </row>
    <row r="512" spans="1:10" ht="12.75">
      <c r="A512" s="169" t="s">
        <v>88</v>
      </c>
      <c r="B512" s="268"/>
      <c r="C512" s="218" t="s">
        <v>88</v>
      </c>
      <c r="D512" s="173" t="s">
        <v>87</v>
      </c>
      <c r="E512" s="219"/>
      <c r="F512" s="65"/>
      <c r="G512" s="65"/>
      <c r="H512" s="65"/>
      <c r="I512" s="65"/>
      <c r="J512" s="417"/>
    </row>
    <row r="513" spans="1:10" ht="12.75">
      <c r="A513" s="222" t="s">
        <v>150</v>
      </c>
      <c r="B513" s="264"/>
      <c r="C513" s="224"/>
      <c r="D513" s="279" t="s">
        <v>273</v>
      </c>
      <c r="E513" s="266" t="s">
        <v>261</v>
      </c>
      <c r="F513" s="225">
        <f>SUM(F514,F518,F525)</f>
        <v>331700</v>
      </c>
      <c r="G513" s="226">
        <f>SUM(G514,G518,G525)</f>
        <v>331700</v>
      </c>
      <c r="H513" s="225" t="e">
        <f>+H514+#REF!+#REF!+H518</f>
        <v>#REF!</v>
      </c>
      <c r="I513" s="225" t="e">
        <f>+I514+#REF!+#REF!+I518</f>
        <v>#REF!</v>
      </c>
      <c r="J513" s="427">
        <f aca="true" t="shared" si="58" ref="J513:J529">+G513/F513*100</f>
        <v>100</v>
      </c>
    </row>
    <row r="514" spans="1:10" ht="12.75">
      <c r="A514" s="227" t="s">
        <v>152</v>
      </c>
      <c r="B514" s="267"/>
      <c r="C514" s="229" t="s">
        <v>89</v>
      </c>
      <c r="D514" s="276" t="s">
        <v>222</v>
      </c>
      <c r="E514" s="230" t="s">
        <v>262</v>
      </c>
      <c r="F514" s="231">
        <f aca="true" t="shared" si="59" ref="F514:G516">SUM(F515)</f>
        <v>140000</v>
      </c>
      <c r="G514" s="233">
        <f t="shared" si="59"/>
        <v>140000</v>
      </c>
      <c r="H514" s="231">
        <v>67000</v>
      </c>
      <c r="I514" s="231">
        <v>85500</v>
      </c>
      <c r="J514" s="428">
        <f t="shared" si="58"/>
        <v>100</v>
      </c>
    </row>
    <row r="515" spans="1:10" s="2" customFormat="1" ht="12.75">
      <c r="A515" s="234"/>
      <c r="B515" s="241"/>
      <c r="C515" s="236"/>
      <c r="D515" s="15">
        <v>3</v>
      </c>
      <c r="E515" s="16" t="s">
        <v>3</v>
      </c>
      <c r="F515" s="17">
        <f t="shared" si="59"/>
        <v>140000</v>
      </c>
      <c r="G515" s="237">
        <f t="shared" si="59"/>
        <v>140000</v>
      </c>
      <c r="H515" s="349">
        <v>67000</v>
      </c>
      <c r="I515" s="349">
        <v>85500</v>
      </c>
      <c r="J515" s="429">
        <f t="shared" si="58"/>
        <v>100</v>
      </c>
    </row>
    <row r="516" spans="1:10" s="2" customFormat="1" ht="12.75">
      <c r="A516" s="234"/>
      <c r="B516" s="241"/>
      <c r="C516" s="236"/>
      <c r="D516" s="15">
        <v>38</v>
      </c>
      <c r="E516" s="16" t="s">
        <v>28</v>
      </c>
      <c r="F516" s="17">
        <f t="shared" si="59"/>
        <v>140000</v>
      </c>
      <c r="G516" s="237">
        <f t="shared" si="59"/>
        <v>140000</v>
      </c>
      <c r="H516" s="349">
        <v>67000</v>
      </c>
      <c r="I516" s="349">
        <v>85500</v>
      </c>
      <c r="J516" s="429">
        <f t="shared" si="58"/>
        <v>100</v>
      </c>
    </row>
    <row r="517" spans="1:10" s="4" customFormat="1" ht="12.75">
      <c r="A517" s="240"/>
      <c r="B517" s="241">
        <v>1</v>
      </c>
      <c r="C517" s="236"/>
      <c r="D517" s="241">
        <v>381</v>
      </c>
      <c r="E517" s="18" t="s">
        <v>59</v>
      </c>
      <c r="F517" s="242">
        <v>140000</v>
      </c>
      <c r="G517" s="243">
        <v>140000</v>
      </c>
      <c r="H517" s="244" t="e">
        <f>SUM(#REF!)</f>
        <v>#REF!</v>
      </c>
      <c r="I517" s="244" t="e">
        <f>SUM(#REF!)</f>
        <v>#REF!</v>
      </c>
      <c r="J517" s="430">
        <f t="shared" si="58"/>
        <v>100</v>
      </c>
    </row>
    <row r="518" spans="1:10" ht="12.75">
      <c r="A518" s="227" t="s">
        <v>151</v>
      </c>
      <c r="B518" s="267"/>
      <c r="C518" s="229" t="s">
        <v>89</v>
      </c>
      <c r="D518" s="276" t="s">
        <v>222</v>
      </c>
      <c r="E518" s="276" t="s">
        <v>33</v>
      </c>
      <c r="F518" s="231">
        <f>SUM(F519)</f>
        <v>171700</v>
      </c>
      <c r="G518" s="233">
        <f>SUM(G519)</f>
        <v>171700</v>
      </c>
      <c r="H518" s="231">
        <v>52000</v>
      </c>
      <c r="I518" s="231">
        <v>94500</v>
      </c>
      <c r="J518" s="428">
        <f t="shared" si="58"/>
        <v>100</v>
      </c>
    </row>
    <row r="519" spans="1:10" s="7" customFormat="1" ht="12.75">
      <c r="A519" s="350"/>
      <c r="B519" s="335"/>
      <c r="C519" s="351"/>
      <c r="D519" s="332">
        <v>3</v>
      </c>
      <c r="E519" s="54" t="s">
        <v>3</v>
      </c>
      <c r="F519" s="319">
        <f>SUM(F520,F523)</f>
        <v>171700</v>
      </c>
      <c r="G519" s="320">
        <f>SUM(G520,G523)</f>
        <v>171700</v>
      </c>
      <c r="H519" s="319" t="e">
        <f>SUM(H520,H523)</f>
        <v>#REF!</v>
      </c>
      <c r="I519" s="319" t="e">
        <f>SUM(I520,I523)</f>
        <v>#REF!</v>
      </c>
      <c r="J519" s="429">
        <f t="shared" si="58"/>
        <v>100</v>
      </c>
    </row>
    <row r="520" spans="1:10" s="7" customFormat="1" ht="12.75">
      <c r="A520" s="350"/>
      <c r="B520" s="335"/>
      <c r="C520" s="351"/>
      <c r="D520" s="332">
        <v>32</v>
      </c>
      <c r="E520" s="54" t="s">
        <v>4</v>
      </c>
      <c r="F520" s="319">
        <f>SUM(F521,F522)</f>
        <v>16700</v>
      </c>
      <c r="G520" s="320">
        <f>SUM(G521,G522)</f>
        <v>16700</v>
      </c>
      <c r="H520" s="319" t="e">
        <f>SUM(H521,H522)</f>
        <v>#REF!</v>
      </c>
      <c r="I520" s="319" t="e">
        <f>SUM(I521,I522)</f>
        <v>#REF!</v>
      </c>
      <c r="J520" s="429">
        <f t="shared" si="58"/>
        <v>100</v>
      </c>
    </row>
    <row r="521" spans="1:10" s="7" customFormat="1" ht="12" customHeight="1">
      <c r="A521" s="352"/>
      <c r="B521" s="335">
        <v>1</v>
      </c>
      <c r="C521" s="351"/>
      <c r="D521" s="335">
        <v>322</v>
      </c>
      <c r="E521" s="26" t="s">
        <v>56</v>
      </c>
      <c r="F521" s="47">
        <v>11500</v>
      </c>
      <c r="G521" s="324">
        <v>11500</v>
      </c>
      <c r="H521" s="47" t="e">
        <f>SUM(#REF!)</f>
        <v>#REF!</v>
      </c>
      <c r="I521" s="47" t="e">
        <f>SUM(#REF!)</f>
        <v>#REF!</v>
      </c>
      <c r="J521" s="430">
        <f t="shared" si="58"/>
        <v>100</v>
      </c>
    </row>
    <row r="522" spans="1:10" s="7" customFormat="1" ht="12.75">
      <c r="A522" s="352"/>
      <c r="B522" s="335">
        <v>1</v>
      </c>
      <c r="C522" s="351"/>
      <c r="D522" s="353">
        <v>323</v>
      </c>
      <c r="E522" s="26" t="s">
        <v>52</v>
      </c>
      <c r="F522" s="47">
        <v>5200</v>
      </c>
      <c r="G522" s="324">
        <v>5200</v>
      </c>
      <c r="H522" s="47" t="e">
        <f>SUM(#REF!,#REF!)</f>
        <v>#REF!</v>
      </c>
      <c r="I522" s="47" t="e">
        <f>SUM(#REF!,#REF!)</f>
        <v>#REF!</v>
      </c>
      <c r="J522" s="430">
        <f t="shared" si="58"/>
        <v>100</v>
      </c>
    </row>
    <row r="523" spans="1:10" s="7" customFormat="1" ht="12.75">
      <c r="A523" s="350"/>
      <c r="B523" s="335"/>
      <c r="C523" s="351"/>
      <c r="D523" s="332">
        <v>36</v>
      </c>
      <c r="E523" s="54" t="s">
        <v>13</v>
      </c>
      <c r="F523" s="319">
        <f>SUM(F524)</f>
        <v>155000</v>
      </c>
      <c r="G523" s="320">
        <f>SUM(G524)</f>
        <v>155000</v>
      </c>
      <c r="H523" s="319">
        <f>SUM(H524)</f>
        <v>0</v>
      </c>
      <c r="I523" s="319">
        <f>SUM(I524)</f>
        <v>0</v>
      </c>
      <c r="J523" s="429">
        <f t="shared" si="58"/>
        <v>100</v>
      </c>
    </row>
    <row r="524" spans="1:10" s="7" customFormat="1" ht="12.75">
      <c r="A524" s="352"/>
      <c r="B524" s="335">
        <v>1</v>
      </c>
      <c r="C524" s="351"/>
      <c r="D524" s="335">
        <v>366</v>
      </c>
      <c r="E524" s="26" t="s">
        <v>301</v>
      </c>
      <c r="F524" s="47">
        <v>155000</v>
      </c>
      <c r="G524" s="324">
        <v>155000</v>
      </c>
      <c r="H524" s="47"/>
      <c r="I524" s="47"/>
      <c r="J524" s="430">
        <f t="shared" si="58"/>
        <v>100</v>
      </c>
    </row>
    <row r="525" spans="1:10" ht="12.75">
      <c r="A525" s="227" t="s">
        <v>316</v>
      </c>
      <c r="B525" s="267"/>
      <c r="C525" s="229" t="s">
        <v>90</v>
      </c>
      <c r="D525" s="276" t="s">
        <v>222</v>
      </c>
      <c r="E525" s="230" t="s">
        <v>29</v>
      </c>
      <c r="F525" s="231">
        <f aca="true" t="shared" si="60" ref="F525:G527">SUM(F526)</f>
        <v>20000</v>
      </c>
      <c r="G525" s="233">
        <f t="shared" si="60"/>
        <v>20000</v>
      </c>
      <c r="H525" s="231">
        <v>20000</v>
      </c>
      <c r="I525" s="231">
        <v>18000</v>
      </c>
      <c r="J525" s="428">
        <f t="shared" si="58"/>
        <v>100</v>
      </c>
    </row>
    <row r="526" spans="1:10" s="2" customFormat="1" ht="12.75">
      <c r="A526" s="234"/>
      <c r="B526" s="241"/>
      <c r="C526" s="236"/>
      <c r="D526" s="15">
        <v>3</v>
      </c>
      <c r="E526" s="16" t="s">
        <v>3</v>
      </c>
      <c r="F526" s="17">
        <f t="shared" si="60"/>
        <v>20000</v>
      </c>
      <c r="G526" s="237">
        <f t="shared" si="60"/>
        <v>20000</v>
      </c>
      <c r="H526" s="9">
        <v>20000</v>
      </c>
      <c r="I526" s="9">
        <v>18000</v>
      </c>
      <c r="J526" s="429">
        <f t="shared" si="58"/>
        <v>100</v>
      </c>
    </row>
    <row r="527" spans="1:10" s="2" customFormat="1" ht="12.75">
      <c r="A527" s="234"/>
      <c r="B527" s="241"/>
      <c r="C527" s="236"/>
      <c r="D527" s="15">
        <v>38</v>
      </c>
      <c r="E527" s="16" t="s">
        <v>5</v>
      </c>
      <c r="F527" s="17">
        <f t="shared" si="60"/>
        <v>20000</v>
      </c>
      <c r="G527" s="237">
        <f t="shared" si="60"/>
        <v>20000</v>
      </c>
      <c r="H527" s="9">
        <v>20000</v>
      </c>
      <c r="I527" s="9">
        <v>18000</v>
      </c>
      <c r="J527" s="429">
        <f t="shared" si="58"/>
        <v>100</v>
      </c>
    </row>
    <row r="528" spans="1:10" s="4" customFormat="1" ht="12.75">
      <c r="A528" s="240"/>
      <c r="B528" s="241">
        <v>1</v>
      </c>
      <c r="C528" s="236"/>
      <c r="D528" s="241">
        <v>381</v>
      </c>
      <c r="E528" s="18" t="s">
        <v>59</v>
      </c>
      <c r="F528" s="242">
        <v>20000</v>
      </c>
      <c r="G528" s="243">
        <v>20000</v>
      </c>
      <c r="H528" s="242" t="e">
        <f>SUM(#REF!)</f>
        <v>#REF!</v>
      </c>
      <c r="I528" s="242" t="e">
        <f>SUM(#REF!)</f>
        <v>#REF!</v>
      </c>
      <c r="J528" s="430">
        <f t="shared" si="58"/>
        <v>100</v>
      </c>
    </row>
    <row r="529" spans="1:10" ht="12.75">
      <c r="A529" s="345" t="s">
        <v>163</v>
      </c>
      <c r="B529" s="268"/>
      <c r="C529" s="218"/>
      <c r="D529" s="452" t="s">
        <v>267</v>
      </c>
      <c r="E529" s="452"/>
      <c r="F529" s="348">
        <f>SUM(F531)</f>
        <v>205000</v>
      </c>
      <c r="G529" s="348">
        <f>SUM(G531)</f>
        <v>205000</v>
      </c>
      <c r="H529" s="348">
        <v>1558500</v>
      </c>
      <c r="I529" s="348">
        <v>1273050</v>
      </c>
      <c r="J529" s="417">
        <f t="shared" si="58"/>
        <v>100</v>
      </c>
    </row>
    <row r="530" spans="1:10" ht="12.75">
      <c r="A530" s="169" t="s">
        <v>88</v>
      </c>
      <c r="B530" s="268"/>
      <c r="C530" s="218" t="s">
        <v>88</v>
      </c>
      <c r="D530" s="173" t="s">
        <v>87</v>
      </c>
      <c r="E530" s="219"/>
      <c r="F530" s="65"/>
      <c r="G530" s="65"/>
      <c r="H530" s="65"/>
      <c r="I530" s="65"/>
      <c r="J530" s="417"/>
    </row>
    <row r="531" spans="1:10" ht="12.75">
      <c r="A531" s="222" t="s">
        <v>382</v>
      </c>
      <c r="B531" s="264"/>
      <c r="C531" s="224"/>
      <c r="D531" s="279" t="s">
        <v>396</v>
      </c>
      <c r="E531" s="266" t="s">
        <v>264</v>
      </c>
      <c r="F531" s="225">
        <f aca="true" t="shared" si="61" ref="F531:G533">SUM(F532)</f>
        <v>205000</v>
      </c>
      <c r="G531" s="226">
        <f t="shared" si="61"/>
        <v>205000</v>
      </c>
      <c r="H531" s="225" t="e">
        <f>+H532+#REF!+#REF!</f>
        <v>#REF!</v>
      </c>
      <c r="I531" s="225" t="e">
        <f>+I532+#REF!+#REF!</f>
        <v>#REF!</v>
      </c>
      <c r="J531" s="427">
        <f aca="true" t="shared" si="62" ref="J531:J536">+G531/F531*100</f>
        <v>100</v>
      </c>
    </row>
    <row r="532" spans="1:10" ht="12.75">
      <c r="A532" s="227" t="s">
        <v>383</v>
      </c>
      <c r="B532" s="267"/>
      <c r="C532" s="229" t="s">
        <v>91</v>
      </c>
      <c r="D532" s="276" t="s">
        <v>222</v>
      </c>
      <c r="E532" s="230" t="s">
        <v>265</v>
      </c>
      <c r="F532" s="231">
        <f t="shared" si="61"/>
        <v>205000</v>
      </c>
      <c r="G532" s="233">
        <f t="shared" si="61"/>
        <v>205000</v>
      </c>
      <c r="H532" s="231">
        <v>829500</v>
      </c>
      <c r="I532" s="231">
        <v>854550</v>
      </c>
      <c r="J532" s="428">
        <f t="shared" si="62"/>
        <v>100</v>
      </c>
    </row>
    <row r="533" spans="1:10" s="2" customFormat="1" ht="12.75">
      <c r="A533" s="234"/>
      <c r="B533" s="241"/>
      <c r="C533" s="236"/>
      <c r="D533" s="15">
        <v>3</v>
      </c>
      <c r="E533" s="16" t="s">
        <v>3</v>
      </c>
      <c r="F533" s="17">
        <f t="shared" si="61"/>
        <v>205000</v>
      </c>
      <c r="G533" s="237">
        <f t="shared" si="61"/>
        <v>205000</v>
      </c>
      <c r="H533" s="9">
        <v>829500</v>
      </c>
      <c r="I533" s="9">
        <v>854550</v>
      </c>
      <c r="J533" s="429">
        <f t="shared" si="62"/>
        <v>100</v>
      </c>
    </row>
    <row r="534" spans="1:10" s="2" customFormat="1" ht="12.75">
      <c r="A534" s="234"/>
      <c r="B534" s="241"/>
      <c r="C534" s="236"/>
      <c r="D534" s="15">
        <v>38</v>
      </c>
      <c r="E534" s="16" t="s">
        <v>5</v>
      </c>
      <c r="F534" s="17">
        <f>SUM(F535)</f>
        <v>205000</v>
      </c>
      <c r="G534" s="237">
        <f>SUM(G535)</f>
        <v>205000</v>
      </c>
      <c r="H534" s="9">
        <v>800000</v>
      </c>
      <c r="I534" s="9">
        <v>738000</v>
      </c>
      <c r="J534" s="429">
        <f t="shared" si="62"/>
        <v>100</v>
      </c>
    </row>
    <row r="535" spans="1:10" s="4" customFormat="1" ht="12.75">
      <c r="A535" s="240"/>
      <c r="B535" s="241">
        <v>1</v>
      </c>
      <c r="C535" s="236"/>
      <c r="D535" s="241">
        <v>381</v>
      </c>
      <c r="E535" s="18" t="s">
        <v>59</v>
      </c>
      <c r="F535" s="242">
        <v>205000</v>
      </c>
      <c r="G535" s="243">
        <v>205000</v>
      </c>
      <c r="H535" s="242" t="e">
        <f>SUM(#REF!)</f>
        <v>#REF!</v>
      </c>
      <c r="I535" s="242" t="e">
        <f>SUM(#REF!)</f>
        <v>#REF!</v>
      </c>
      <c r="J535" s="430">
        <f t="shared" si="62"/>
        <v>100</v>
      </c>
    </row>
    <row r="536" spans="1:10" ht="24" customHeight="1">
      <c r="A536" s="345" t="s">
        <v>164</v>
      </c>
      <c r="B536" s="268"/>
      <c r="C536" s="218"/>
      <c r="D536" s="354" t="s">
        <v>268</v>
      </c>
      <c r="E536" s="354" t="s">
        <v>269</v>
      </c>
      <c r="F536" s="348">
        <f>SUM(F538,F572)</f>
        <v>1377970</v>
      </c>
      <c r="G536" s="348">
        <f>SUM(G538,G572)</f>
        <v>1377970</v>
      </c>
      <c r="H536" s="348" t="e">
        <f>+H538+H572</f>
        <v>#REF!</v>
      </c>
      <c r="I536" s="348" t="e">
        <f>+I538+I572</f>
        <v>#REF!</v>
      </c>
      <c r="J536" s="417">
        <f t="shared" si="62"/>
        <v>100</v>
      </c>
    </row>
    <row r="537" spans="1:10" ht="12.75">
      <c r="A537" s="169" t="s">
        <v>92</v>
      </c>
      <c r="B537" s="268"/>
      <c r="C537" s="218" t="s">
        <v>92</v>
      </c>
      <c r="D537" s="219" t="s">
        <v>270</v>
      </c>
      <c r="E537" s="219"/>
      <c r="F537" s="220"/>
      <c r="G537" s="65"/>
      <c r="H537" s="220"/>
      <c r="I537" s="220"/>
      <c r="J537" s="417"/>
    </row>
    <row r="538" spans="1:10" ht="12.75">
      <c r="A538" s="222" t="s">
        <v>384</v>
      </c>
      <c r="B538" s="264"/>
      <c r="C538" s="224"/>
      <c r="D538" s="266" t="s">
        <v>397</v>
      </c>
      <c r="E538" s="266" t="s">
        <v>271</v>
      </c>
      <c r="F538" s="225">
        <f>SUM(F539,F545,F549,F553,F568)</f>
        <v>1317970</v>
      </c>
      <c r="G538" s="225">
        <f>SUM(G539,G545,G549,G553,G568)</f>
        <v>1317970</v>
      </c>
      <c r="H538" s="225">
        <f>SUM(H539,H545,H549,H553,H568)</f>
        <v>350000</v>
      </c>
      <c r="I538" s="225">
        <f>SUM(I539,I545,I549,I553,I568)</f>
        <v>270000</v>
      </c>
      <c r="J538" s="427">
        <f aca="true" t="shared" si="63" ref="J538:J569">+G538/F538*100</f>
        <v>100</v>
      </c>
    </row>
    <row r="539" spans="1:10" ht="12.75">
      <c r="A539" s="227" t="s">
        <v>385</v>
      </c>
      <c r="B539" s="267"/>
      <c r="C539" s="229" t="s">
        <v>93</v>
      </c>
      <c r="D539" s="230" t="s">
        <v>222</v>
      </c>
      <c r="E539" s="230" t="s">
        <v>272</v>
      </c>
      <c r="F539" s="231">
        <f>SUM(F540)</f>
        <v>55700</v>
      </c>
      <c r="G539" s="233">
        <f>SUM(G540)</f>
        <v>55700</v>
      </c>
      <c r="H539" s="231">
        <v>350000</v>
      </c>
      <c r="I539" s="231">
        <v>270000</v>
      </c>
      <c r="J539" s="428">
        <f t="shared" si="63"/>
        <v>100</v>
      </c>
    </row>
    <row r="540" spans="1:10" s="2" customFormat="1" ht="12.75">
      <c r="A540" s="234"/>
      <c r="B540" s="241"/>
      <c r="C540" s="236"/>
      <c r="D540" s="15">
        <v>3</v>
      </c>
      <c r="E540" s="16" t="s">
        <v>3</v>
      </c>
      <c r="F540" s="17">
        <f>SUM(F541,F543)</f>
        <v>55700</v>
      </c>
      <c r="G540" s="237">
        <f>SUM(G541,G543)</f>
        <v>55700</v>
      </c>
      <c r="H540" s="9">
        <v>350000</v>
      </c>
      <c r="I540" s="9">
        <v>270000</v>
      </c>
      <c r="J540" s="429">
        <f t="shared" si="63"/>
        <v>100</v>
      </c>
    </row>
    <row r="541" spans="1:10" s="2" customFormat="1" ht="22.5">
      <c r="A541" s="234"/>
      <c r="B541" s="241"/>
      <c r="C541" s="297"/>
      <c r="D541" s="298">
        <v>37</v>
      </c>
      <c r="E541" s="16" t="s">
        <v>10</v>
      </c>
      <c r="F541" s="299">
        <f>SUM(F542)</f>
        <v>25700</v>
      </c>
      <c r="G541" s="300">
        <f>SUM(G542)</f>
        <v>25700</v>
      </c>
      <c r="H541" s="355">
        <v>350000</v>
      </c>
      <c r="I541" s="355">
        <v>270000</v>
      </c>
      <c r="J541" s="429">
        <f t="shared" si="63"/>
        <v>100</v>
      </c>
    </row>
    <row r="542" spans="1:10" s="4" customFormat="1" ht="12.75">
      <c r="A542" s="240"/>
      <c r="B542" s="241">
        <v>1</v>
      </c>
      <c r="C542" s="297"/>
      <c r="D542" s="301">
        <v>372</v>
      </c>
      <c r="E542" s="18" t="s">
        <v>63</v>
      </c>
      <c r="F542" s="302">
        <v>25700</v>
      </c>
      <c r="G542" s="303">
        <v>25700</v>
      </c>
      <c r="H542" s="302" t="e">
        <f>SUM(#REF!)</f>
        <v>#REF!</v>
      </c>
      <c r="I542" s="302" t="e">
        <f>SUM(#REF!)</f>
        <v>#REF!</v>
      </c>
      <c r="J542" s="430">
        <f t="shared" si="63"/>
        <v>100</v>
      </c>
    </row>
    <row r="543" spans="1:10" s="3" customFormat="1" ht="12.75">
      <c r="A543" s="234"/>
      <c r="B543" s="241"/>
      <c r="C543" s="236"/>
      <c r="D543" s="15">
        <v>38</v>
      </c>
      <c r="E543" s="16" t="s">
        <v>5</v>
      </c>
      <c r="F543" s="17">
        <f>SUM(F544)</f>
        <v>30000</v>
      </c>
      <c r="G543" s="237">
        <f>SUM(G544)</f>
        <v>30000</v>
      </c>
      <c r="H543" s="275"/>
      <c r="I543" s="275"/>
      <c r="J543" s="429">
        <f t="shared" si="63"/>
        <v>100</v>
      </c>
    </row>
    <row r="544" spans="1:10" s="4" customFormat="1" ht="12.75">
      <c r="A544" s="240"/>
      <c r="B544" s="241">
        <v>7</v>
      </c>
      <c r="C544" s="236"/>
      <c r="D544" s="241">
        <v>381</v>
      </c>
      <c r="E544" s="18" t="s">
        <v>59</v>
      </c>
      <c r="F544" s="242">
        <v>30000</v>
      </c>
      <c r="G544" s="243">
        <v>30000</v>
      </c>
      <c r="H544" s="242" t="e">
        <f>SUM(#REF!)</f>
        <v>#REF!</v>
      </c>
      <c r="I544" s="242" t="e">
        <f>SUM(#REF!)</f>
        <v>#REF!</v>
      </c>
      <c r="J544" s="430">
        <f t="shared" si="63"/>
        <v>100</v>
      </c>
    </row>
    <row r="545" spans="1:27" s="106" customFormat="1" ht="12.75">
      <c r="A545" s="257" t="s">
        <v>349</v>
      </c>
      <c r="B545" s="260"/>
      <c r="C545" s="259" t="s">
        <v>350</v>
      </c>
      <c r="D545" s="260" t="s">
        <v>222</v>
      </c>
      <c r="E545" s="261" t="s">
        <v>351</v>
      </c>
      <c r="F545" s="262">
        <f aca="true" t="shared" si="64" ref="F545:I547">SUM(F546)</f>
        <v>20000</v>
      </c>
      <c r="G545" s="262">
        <f t="shared" si="64"/>
        <v>20000</v>
      </c>
      <c r="H545" s="262">
        <f t="shared" si="64"/>
        <v>0</v>
      </c>
      <c r="I545" s="262">
        <f t="shared" si="64"/>
        <v>0</v>
      </c>
      <c r="J545" s="428">
        <f t="shared" si="63"/>
        <v>100</v>
      </c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</row>
    <row r="546" spans="1:10" s="2" customFormat="1" ht="12.75">
      <c r="A546" s="234"/>
      <c r="B546" s="15"/>
      <c r="C546" s="236"/>
      <c r="D546" s="15">
        <v>3</v>
      </c>
      <c r="E546" s="16" t="s">
        <v>3</v>
      </c>
      <c r="F546" s="238">
        <f t="shared" si="64"/>
        <v>20000</v>
      </c>
      <c r="G546" s="237">
        <f t="shared" si="64"/>
        <v>20000</v>
      </c>
      <c r="H546" s="55">
        <f t="shared" si="64"/>
        <v>0</v>
      </c>
      <c r="I546" s="55">
        <f t="shared" si="64"/>
        <v>0</v>
      </c>
      <c r="J546" s="430">
        <f t="shared" si="63"/>
        <v>100</v>
      </c>
    </row>
    <row r="547" spans="1:10" s="2" customFormat="1" ht="22.5">
      <c r="A547" s="234"/>
      <c r="B547" s="15"/>
      <c r="C547" s="236"/>
      <c r="D547" s="15">
        <v>37</v>
      </c>
      <c r="E547" s="16" t="s">
        <v>10</v>
      </c>
      <c r="F547" s="238">
        <f t="shared" si="64"/>
        <v>20000</v>
      </c>
      <c r="G547" s="237">
        <f t="shared" si="64"/>
        <v>20000</v>
      </c>
      <c r="H547" s="55">
        <f t="shared" si="64"/>
        <v>0</v>
      </c>
      <c r="I547" s="55">
        <f t="shared" si="64"/>
        <v>0</v>
      </c>
      <c r="J547" s="430">
        <f t="shared" si="63"/>
        <v>100</v>
      </c>
    </row>
    <row r="548" spans="1:10" s="4" customFormat="1" ht="12.75">
      <c r="A548" s="240"/>
      <c r="B548" s="241">
        <v>1</v>
      </c>
      <c r="C548" s="236"/>
      <c r="D548" s="241">
        <v>372</v>
      </c>
      <c r="E548" s="18" t="s">
        <v>63</v>
      </c>
      <c r="F548" s="242">
        <v>20000</v>
      </c>
      <c r="G548" s="243">
        <v>20000</v>
      </c>
      <c r="H548" s="242"/>
      <c r="I548" s="242"/>
      <c r="J548" s="430">
        <f t="shared" si="63"/>
        <v>100</v>
      </c>
    </row>
    <row r="549" spans="1:26" s="106" customFormat="1" ht="12.75">
      <c r="A549" s="257" t="s">
        <v>352</v>
      </c>
      <c r="B549" s="260"/>
      <c r="C549" s="259" t="s">
        <v>353</v>
      </c>
      <c r="D549" s="260" t="s">
        <v>222</v>
      </c>
      <c r="E549" s="261" t="s">
        <v>354</v>
      </c>
      <c r="F549" s="262">
        <f aca="true" t="shared" si="65" ref="F549:I551">SUM(F550)</f>
        <v>32000</v>
      </c>
      <c r="G549" s="262">
        <f t="shared" si="65"/>
        <v>32000</v>
      </c>
      <c r="H549" s="262">
        <f t="shared" si="65"/>
        <v>0</v>
      </c>
      <c r="I549" s="262">
        <f t="shared" si="65"/>
        <v>0</v>
      </c>
      <c r="J549" s="428">
        <f t="shared" si="63"/>
        <v>100</v>
      </c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10" s="2" customFormat="1" ht="12.75">
      <c r="A550" s="234"/>
      <c r="B550" s="15"/>
      <c r="C550" s="236"/>
      <c r="D550" s="15">
        <v>3</v>
      </c>
      <c r="E550" s="16" t="s">
        <v>3</v>
      </c>
      <c r="F550" s="238">
        <f t="shared" si="65"/>
        <v>32000</v>
      </c>
      <c r="G550" s="237">
        <f t="shared" si="65"/>
        <v>32000</v>
      </c>
      <c r="H550" s="55">
        <f t="shared" si="65"/>
        <v>0</v>
      </c>
      <c r="I550" s="55">
        <f t="shared" si="65"/>
        <v>0</v>
      </c>
      <c r="J550" s="430">
        <f t="shared" si="63"/>
        <v>100</v>
      </c>
    </row>
    <row r="551" spans="1:10" s="2" customFormat="1" ht="22.5">
      <c r="A551" s="234"/>
      <c r="B551" s="15"/>
      <c r="C551" s="236"/>
      <c r="D551" s="15">
        <v>37</v>
      </c>
      <c r="E551" s="16" t="s">
        <v>10</v>
      </c>
      <c r="F551" s="238">
        <f t="shared" si="65"/>
        <v>32000</v>
      </c>
      <c r="G551" s="237">
        <f t="shared" si="65"/>
        <v>32000</v>
      </c>
      <c r="H551" s="55">
        <f t="shared" si="65"/>
        <v>0</v>
      </c>
      <c r="I551" s="55">
        <f t="shared" si="65"/>
        <v>0</v>
      </c>
      <c r="J551" s="430">
        <f t="shared" si="63"/>
        <v>100</v>
      </c>
    </row>
    <row r="552" spans="1:10" s="4" customFormat="1" ht="12.75">
      <c r="A552" s="240"/>
      <c r="B552" s="241">
        <v>5</v>
      </c>
      <c r="C552" s="236"/>
      <c r="D552" s="241">
        <v>372</v>
      </c>
      <c r="E552" s="18" t="s">
        <v>63</v>
      </c>
      <c r="F552" s="242">
        <v>32000</v>
      </c>
      <c r="G552" s="243">
        <v>32000</v>
      </c>
      <c r="H552" s="242"/>
      <c r="I552" s="242"/>
      <c r="J552" s="430">
        <f t="shared" si="63"/>
        <v>100</v>
      </c>
    </row>
    <row r="553" spans="1:28" s="106" customFormat="1" ht="12.75">
      <c r="A553" s="257" t="s">
        <v>355</v>
      </c>
      <c r="B553" s="260"/>
      <c r="C553" s="259" t="s">
        <v>93</v>
      </c>
      <c r="D553" s="260" t="s">
        <v>222</v>
      </c>
      <c r="E553" s="261" t="s">
        <v>498</v>
      </c>
      <c r="F553" s="262">
        <f>SUM(F554,F565)</f>
        <v>1130270</v>
      </c>
      <c r="G553" s="262">
        <f>SUM(G554,G565)</f>
        <v>1130270</v>
      </c>
      <c r="H553" s="262">
        <f>SUM(H554)</f>
        <v>0</v>
      </c>
      <c r="I553" s="262">
        <f>SUM(I554)</f>
        <v>0</v>
      </c>
      <c r="J553" s="428">
        <f t="shared" si="63"/>
        <v>100</v>
      </c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</row>
    <row r="554" spans="1:10" s="2" customFormat="1" ht="12.75">
      <c r="A554" s="234"/>
      <c r="B554" s="15"/>
      <c r="C554" s="236"/>
      <c r="D554" s="15">
        <v>3</v>
      </c>
      <c r="E554" s="16" t="s">
        <v>3</v>
      </c>
      <c r="F554" s="238">
        <f>SUM(F555,F558,F563)</f>
        <v>1121870</v>
      </c>
      <c r="G554" s="237">
        <f>SUM(G555,G558,G563)</f>
        <v>1121870</v>
      </c>
      <c r="H554" s="238">
        <f>SUM(H555,H558,H563)</f>
        <v>0</v>
      </c>
      <c r="I554" s="238">
        <f>SUM(I555,I558,I563)</f>
        <v>0</v>
      </c>
      <c r="J554" s="430">
        <f t="shared" si="63"/>
        <v>100</v>
      </c>
    </row>
    <row r="555" spans="1:10" s="2" customFormat="1" ht="12.75">
      <c r="A555" s="234"/>
      <c r="B555" s="15"/>
      <c r="C555" s="356"/>
      <c r="D555" s="15">
        <v>31</v>
      </c>
      <c r="E555" s="16" t="s">
        <v>6</v>
      </c>
      <c r="F555" s="238">
        <f>SUM(F556,F557)</f>
        <v>342577</v>
      </c>
      <c r="G555" s="237">
        <f>SUM(G556,G557)</f>
        <v>342577</v>
      </c>
      <c r="H555" s="55">
        <f>SUM(H556,H557)</f>
        <v>0</v>
      </c>
      <c r="I555" s="55">
        <f>SUM(I556,I557)</f>
        <v>0</v>
      </c>
      <c r="J555" s="430">
        <f t="shared" si="63"/>
        <v>100</v>
      </c>
    </row>
    <row r="556" spans="1:10" s="4" customFormat="1" ht="12.75">
      <c r="A556" s="240"/>
      <c r="B556" s="241">
        <v>5</v>
      </c>
      <c r="C556" s="236"/>
      <c r="D556" s="241">
        <v>311</v>
      </c>
      <c r="E556" s="18" t="s">
        <v>114</v>
      </c>
      <c r="F556" s="242">
        <v>292301</v>
      </c>
      <c r="G556" s="243">
        <v>292301</v>
      </c>
      <c r="H556" s="242"/>
      <c r="I556" s="242"/>
      <c r="J556" s="430">
        <f t="shared" si="63"/>
        <v>100</v>
      </c>
    </row>
    <row r="557" spans="1:10" s="4" customFormat="1" ht="12.75">
      <c r="A557" s="240"/>
      <c r="B557" s="241">
        <v>5</v>
      </c>
      <c r="C557" s="236"/>
      <c r="D557" s="241">
        <v>313</v>
      </c>
      <c r="E557" s="18" t="s">
        <v>54</v>
      </c>
      <c r="F557" s="242">
        <v>50276</v>
      </c>
      <c r="G557" s="243">
        <v>50276</v>
      </c>
      <c r="H557" s="242"/>
      <c r="I557" s="242"/>
      <c r="J557" s="430">
        <f t="shared" si="63"/>
        <v>100</v>
      </c>
    </row>
    <row r="558" spans="1:10" s="2" customFormat="1" ht="12.75">
      <c r="A558" s="305"/>
      <c r="B558" s="306"/>
      <c r="C558" s="307"/>
      <c r="D558" s="306">
        <v>32</v>
      </c>
      <c r="E558" s="308" t="s">
        <v>4</v>
      </c>
      <c r="F558" s="238">
        <f>SUM(F559:F562)</f>
        <v>416416</v>
      </c>
      <c r="G558" s="237">
        <f>SUM(G559:G562)</f>
        <v>416416</v>
      </c>
      <c r="H558" s="55"/>
      <c r="I558" s="55"/>
      <c r="J558" s="430">
        <f t="shared" si="63"/>
        <v>100</v>
      </c>
    </row>
    <row r="559" spans="1:10" s="4" customFormat="1" ht="12.75">
      <c r="A559" s="240"/>
      <c r="B559" s="241">
        <v>5</v>
      </c>
      <c r="C559" s="245"/>
      <c r="D559" s="241">
        <v>321</v>
      </c>
      <c r="E559" s="18" t="s">
        <v>115</v>
      </c>
      <c r="F559" s="242">
        <v>48000</v>
      </c>
      <c r="G559" s="243">
        <v>48000</v>
      </c>
      <c r="H559" s="242"/>
      <c r="I559" s="242"/>
      <c r="J559" s="430">
        <f t="shared" si="63"/>
        <v>100</v>
      </c>
    </row>
    <row r="560" spans="1:10" s="4" customFormat="1" ht="12.75">
      <c r="A560" s="240"/>
      <c r="B560" s="241">
        <v>5</v>
      </c>
      <c r="C560" s="236"/>
      <c r="D560" s="241">
        <v>322</v>
      </c>
      <c r="E560" s="18" t="s">
        <v>56</v>
      </c>
      <c r="F560" s="242">
        <v>129878</v>
      </c>
      <c r="G560" s="243">
        <v>129878</v>
      </c>
      <c r="H560" s="242"/>
      <c r="I560" s="242"/>
      <c r="J560" s="430">
        <f t="shared" si="63"/>
        <v>100</v>
      </c>
    </row>
    <row r="561" spans="1:10" s="4" customFormat="1" ht="12.75">
      <c r="A561" s="240"/>
      <c r="B561" s="241">
        <v>5</v>
      </c>
      <c r="C561" s="236"/>
      <c r="D561" s="241">
        <v>323</v>
      </c>
      <c r="E561" s="18" t="s">
        <v>52</v>
      </c>
      <c r="F561" s="242">
        <v>234538</v>
      </c>
      <c r="G561" s="243">
        <v>234538</v>
      </c>
      <c r="H561" s="242"/>
      <c r="I561" s="242"/>
      <c r="J561" s="430">
        <f t="shared" si="63"/>
        <v>100</v>
      </c>
    </row>
    <row r="562" spans="1:10" s="4" customFormat="1" ht="12.75" customHeight="1">
      <c r="A562" s="240"/>
      <c r="B562" s="241">
        <v>5</v>
      </c>
      <c r="C562" s="236"/>
      <c r="D562" s="241">
        <v>329</v>
      </c>
      <c r="E562" s="18" t="s">
        <v>8</v>
      </c>
      <c r="F562" s="242">
        <v>4000</v>
      </c>
      <c r="G562" s="243">
        <v>4000</v>
      </c>
      <c r="H562" s="242"/>
      <c r="I562" s="242"/>
      <c r="J562" s="430">
        <f t="shared" si="63"/>
        <v>100</v>
      </c>
    </row>
    <row r="563" spans="1:10" s="2" customFormat="1" ht="12.75" customHeight="1">
      <c r="A563" s="234"/>
      <c r="B563" s="15"/>
      <c r="C563" s="236"/>
      <c r="D563" s="15">
        <v>36</v>
      </c>
      <c r="E563" s="16" t="s">
        <v>288</v>
      </c>
      <c r="F563" s="238">
        <f>SUM(F564)</f>
        <v>362877</v>
      </c>
      <c r="G563" s="237">
        <f>SUM(G564)</f>
        <v>362877</v>
      </c>
      <c r="H563" s="55"/>
      <c r="I563" s="55"/>
      <c r="J563" s="430">
        <f t="shared" si="63"/>
        <v>100</v>
      </c>
    </row>
    <row r="564" spans="1:10" s="4" customFormat="1" ht="12.75">
      <c r="A564" s="240"/>
      <c r="B564" s="241">
        <v>5</v>
      </c>
      <c r="C564" s="236"/>
      <c r="D564" s="241">
        <v>363</v>
      </c>
      <c r="E564" s="18" t="s">
        <v>36</v>
      </c>
      <c r="F564" s="242">
        <v>362877</v>
      </c>
      <c r="G564" s="243">
        <v>362877</v>
      </c>
      <c r="H564" s="242"/>
      <c r="I564" s="242"/>
      <c r="J564" s="430">
        <f t="shared" si="63"/>
        <v>100</v>
      </c>
    </row>
    <row r="565" spans="1:10" s="2" customFormat="1" ht="12.75">
      <c r="A565" s="234"/>
      <c r="B565" s="15"/>
      <c r="C565" s="236"/>
      <c r="D565" s="15">
        <v>4</v>
      </c>
      <c r="E565" s="16" t="s">
        <v>296</v>
      </c>
      <c r="F565" s="238">
        <f>SUM(F566)</f>
        <v>8400</v>
      </c>
      <c r="G565" s="237">
        <f>SUM(G566)</f>
        <v>8400</v>
      </c>
      <c r="H565" s="55"/>
      <c r="I565" s="55"/>
      <c r="J565" s="430">
        <f t="shared" si="63"/>
        <v>100</v>
      </c>
    </row>
    <row r="566" spans="1:10" s="2" customFormat="1" ht="12.75">
      <c r="A566" s="234"/>
      <c r="B566" s="15"/>
      <c r="C566" s="236"/>
      <c r="D566" s="15">
        <v>42</v>
      </c>
      <c r="E566" s="16" t="s">
        <v>449</v>
      </c>
      <c r="F566" s="238">
        <f>SUM(F567)</f>
        <v>8400</v>
      </c>
      <c r="G566" s="237">
        <f>SUM(G567)</f>
        <v>8400</v>
      </c>
      <c r="H566" s="55"/>
      <c r="I566" s="55"/>
      <c r="J566" s="430">
        <f t="shared" si="63"/>
        <v>100</v>
      </c>
    </row>
    <row r="567" spans="1:10" s="4" customFormat="1" ht="12.75">
      <c r="A567" s="240"/>
      <c r="B567" s="241">
        <v>5</v>
      </c>
      <c r="C567" s="236"/>
      <c r="D567" s="241">
        <v>423</v>
      </c>
      <c r="E567" s="18" t="s">
        <v>499</v>
      </c>
      <c r="F567" s="242">
        <v>8400</v>
      </c>
      <c r="G567" s="243">
        <v>8400</v>
      </c>
      <c r="H567" s="242"/>
      <c r="I567" s="242"/>
      <c r="J567" s="430">
        <f t="shared" si="63"/>
        <v>100</v>
      </c>
    </row>
    <row r="568" spans="1:10" s="2" customFormat="1" ht="22.5">
      <c r="A568" s="257" t="s">
        <v>464</v>
      </c>
      <c r="B568" s="260"/>
      <c r="C568" s="259" t="s">
        <v>353</v>
      </c>
      <c r="D568" s="260" t="s">
        <v>222</v>
      </c>
      <c r="E568" s="261" t="s">
        <v>472</v>
      </c>
      <c r="F568" s="262">
        <f aca="true" t="shared" si="66" ref="F568:I569">SUM(F569)</f>
        <v>80000</v>
      </c>
      <c r="G568" s="262">
        <f t="shared" si="66"/>
        <v>80000</v>
      </c>
      <c r="H568" s="262">
        <f t="shared" si="66"/>
        <v>0</v>
      </c>
      <c r="I568" s="262">
        <f t="shared" si="66"/>
        <v>0</v>
      </c>
      <c r="J568" s="428">
        <f t="shared" si="63"/>
        <v>100</v>
      </c>
    </row>
    <row r="569" spans="1:10" s="2" customFormat="1" ht="12.75">
      <c r="A569" s="234"/>
      <c r="B569" s="15"/>
      <c r="C569" s="236"/>
      <c r="D569" s="15">
        <v>3</v>
      </c>
      <c r="E569" s="16" t="s">
        <v>3</v>
      </c>
      <c r="F569" s="238">
        <f t="shared" si="66"/>
        <v>80000</v>
      </c>
      <c r="G569" s="237">
        <f t="shared" si="66"/>
        <v>80000</v>
      </c>
      <c r="H569" s="55">
        <f t="shared" si="66"/>
        <v>0</v>
      </c>
      <c r="I569" s="55">
        <f t="shared" si="66"/>
        <v>0</v>
      </c>
      <c r="J569" s="430">
        <f t="shared" si="63"/>
        <v>100</v>
      </c>
    </row>
    <row r="570" spans="1:10" s="2" customFormat="1" ht="22.5">
      <c r="A570" s="234"/>
      <c r="B570" s="15"/>
      <c r="C570" s="236"/>
      <c r="D570" s="15">
        <v>37</v>
      </c>
      <c r="E570" s="16" t="s">
        <v>10</v>
      </c>
      <c r="F570" s="238">
        <f>SUM(F571)</f>
        <v>80000</v>
      </c>
      <c r="G570" s="237">
        <f>SUM(G571)</f>
        <v>80000</v>
      </c>
      <c r="H570" s="55"/>
      <c r="I570" s="55"/>
      <c r="J570" s="430">
        <f aca="true" t="shared" si="67" ref="J570:J596">+G570/F570*100</f>
        <v>100</v>
      </c>
    </row>
    <row r="571" spans="1:10" s="4" customFormat="1" ht="12.75">
      <c r="A571" s="240"/>
      <c r="B571" s="241" t="s">
        <v>505</v>
      </c>
      <c r="C571" s="236"/>
      <c r="D571" s="241">
        <v>372</v>
      </c>
      <c r="E571" s="18" t="s">
        <v>63</v>
      </c>
      <c r="F571" s="242">
        <v>80000</v>
      </c>
      <c r="G571" s="243">
        <v>80000</v>
      </c>
      <c r="H571" s="242"/>
      <c r="I571" s="242"/>
      <c r="J571" s="430">
        <f t="shared" si="67"/>
        <v>100</v>
      </c>
    </row>
    <row r="572" spans="1:10" s="3" customFormat="1" ht="12.75">
      <c r="A572" s="253" t="s">
        <v>386</v>
      </c>
      <c r="B572" s="357"/>
      <c r="C572" s="255"/>
      <c r="D572" s="279" t="s">
        <v>398</v>
      </c>
      <c r="E572" s="266" t="s">
        <v>274</v>
      </c>
      <c r="F572" s="225">
        <f>SUM(F573,F577,F581,F585,F589,F593)</f>
        <v>60000</v>
      </c>
      <c r="G572" s="225">
        <f>SUM(G573,G577,G581,G585,G589,G593)</f>
        <v>60000</v>
      </c>
      <c r="H572" s="225" t="e">
        <f>SUM(H573,H577,H581,H585,H589,H593)</f>
        <v>#REF!</v>
      </c>
      <c r="I572" s="225" t="e">
        <f>SUM(I573,I577,I581,I585,I589,I593)</f>
        <v>#REF!</v>
      </c>
      <c r="J572" s="427">
        <f t="shared" si="67"/>
        <v>100</v>
      </c>
    </row>
    <row r="573" spans="1:10" s="3" customFormat="1" ht="22.5">
      <c r="A573" s="309" t="s">
        <v>387</v>
      </c>
      <c r="B573" s="310"/>
      <c r="C573" s="283" t="s">
        <v>94</v>
      </c>
      <c r="D573" s="295" t="s">
        <v>222</v>
      </c>
      <c r="E573" s="272" t="s">
        <v>48</v>
      </c>
      <c r="F573" s="296">
        <f aca="true" t="shared" si="68" ref="F573:G575">SUM(F574)</f>
        <v>10000</v>
      </c>
      <c r="G573" s="344">
        <f t="shared" si="68"/>
        <v>10000</v>
      </c>
      <c r="H573" s="296">
        <v>66000</v>
      </c>
      <c r="I573" s="296">
        <v>50400</v>
      </c>
      <c r="J573" s="428">
        <f t="shared" si="67"/>
        <v>100</v>
      </c>
    </row>
    <row r="574" spans="1:10" s="3" customFormat="1" ht="12.75">
      <c r="A574" s="234"/>
      <c r="B574" s="241"/>
      <c r="C574" s="236"/>
      <c r="D574" s="15">
        <v>3</v>
      </c>
      <c r="E574" s="16" t="s">
        <v>3</v>
      </c>
      <c r="F574" s="17">
        <f t="shared" si="68"/>
        <v>10000</v>
      </c>
      <c r="G574" s="237">
        <f t="shared" si="68"/>
        <v>10000</v>
      </c>
      <c r="H574" s="9">
        <v>66000</v>
      </c>
      <c r="I574" s="9">
        <v>50400</v>
      </c>
      <c r="J574" s="429">
        <f t="shared" si="67"/>
        <v>100</v>
      </c>
    </row>
    <row r="575" spans="1:10" s="3" customFormat="1" ht="12.75">
      <c r="A575" s="234"/>
      <c r="B575" s="241"/>
      <c r="C575" s="236"/>
      <c r="D575" s="15">
        <v>38</v>
      </c>
      <c r="E575" s="16" t="s">
        <v>5</v>
      </c>
      <c r="F575" s="17">
        <f t="shared" si="68"/>
        <v>10000</v>
      </c>
      <c r="G575" s="237">
        <f t="shared" si="68"/>
        <v>10000</v>
      </c>
      <c r="H575" s="9">
        <v>66000</v>
      </c>
      <c r="I575" s="9">
        <v>50400</v>
      </c>
      <c r="J575" s="429">
        <f t="shared" si="67"/>
        <v>100</v>
      </c>
    </row>
    <row r="576" spans="1:10" s="4" customFormat="1" ht="12.75">
      <c r="A576" s="240"/>
      <c r="B576" s="241">
        <v>1</v>
      </c>
      <c r="C576" s="236"/>
      <c r="D576" s="241">
        <v>381</v>
      </c>
      <c r="E576" s="18" t="s">
        <v>59</v>
      </c>
      <c r="F576" s="242">
        <v>10000</v>
      </c>
      <c r="G576" s="243">
        <v>10000</v>
      </c>
      <c r="H576" s="242" t="e">
        <f>SUM(#REF!)</f>
        <v>#REF!</v>
      </c>
      <c r="I576" s="242" t="e">
        <f>SUM(#REF!)</f>
        <v>#REF!</v>
      </c>
      <c r="J576" s="430">
        <f t="shared" si="67"/>
        <v>100</v>
      </c>
    </row>
    <row r="577" spans="1:10" ht="12.75">
      <c r="A577" s="227" t="s">
        <v>388</v>
      </c>
      <c r="B577" s="267"/>
      <c r="C577" s="229" t="s">
        <v>94</v>
      </c>
      <c r="D577" s="276" t="s">
        <v>222</v>
      </c>
      <c r="E577" s="230" t="s">
        <v>275</v>
      </c>
      <c r="F577" s="231">
        <f aca="true" t="shared" si="69" ref="F577:G579">SUM(F578)</f>
        <v>12000</v>
      </c>
      <c r="G577" s="233">
        <f t="shared" si="69"/>
        <v>12000</v>
      </c>
      <c r="H577" s="231">
        <v>40000</v>
      </c>
      <c r="I577" s="231">
        <f>+I578</f>
        <v>27000</v>
      </c>
      <c r="J577" s="428">
        <f t="shared" si="67"/>
        <v>100</v>
      </c>
    </row>
    <row r="578" spans="1:10" s="2" customFormat="1" ht="12.75">
      <c r="A578" s="234"/>
      <c r="B578" s="241"/>
      <c r="C578" s="236"/>
      <c r="D578" s="15">
        <v>3</v>
      </c>
      <c r="E578" s="16" t="s">
        <v>3</v>
      </c>
      <c r="F578" s="17">
        <f t="shared" si="69"/>
        <v>12000</v>
      </c>
      <c r="G578" s="237">
        <f t="shared" si="69"/>
        <v>12000</v>
      </c>
      <c r="H578" s="9">
        <v>40000</v>
      </c>
      <c r="I578" s="9">
        <v>27000</v>
      </c>
      <c r="J578" s="429">
        <f t="shared" si="67"/>
        <v>100</v>
      </c>
    </row>
    <row r="579" spans="1:10" s="2" customFormat="1" ht="12.75">
      <c r="A579" s="234"/>
      <c r="B579" s="241"/>
      <c r="C579" s="236"/>
      <c r="D579" s="15">
        <v>38</v>
      </c>
      <c r="E579" s="16" t="s">
        <v>5</v>
      </c>
      <c r="F579" s="17">
        <f t="shared" si="69"/>
        <v>12000</v>
      </c>
      <c r="G579" s="237">
        <f t="shared" si="69"/>
        <v>12000</v>
      </c>
      <c r="H579" s="9">
        <v>40000</v>
      </c>
      <c r="I579" s="9">
        <v>27000</v>
      </c>
      <c r="J579" s="429">
        <f t="shared" si="67"/>
        <v>100</v>
      </c>
    </row>
    <row r="580" spans="1:10" s="4" customFormat="1" ht="12.75">
      <c r="A580" s="240"/>
      <c r="B580" s="241">
        <v>1</v>
      </c>
      <c r="C580" s="236"/>
      <c r="D580" s="241">
        <v>381</v>
      </c>
      <c r="E580" s="18" t="s">
        <v>59</v>
      </c>
      <c r="F580" s="242">
        <v>12000</v>
      </c>
      <c r="G580" s="243">
        <v>12000</v>
      </c>
      <c r="H580" s="242" t="e">
        <f>SUM(#REF!)</f>
        <v>#REF!</v>
      </c>
      <c r="I580" s="242" t="e">
        <f>SUM(#REF!)</f>
        <v>#REF!</v>
      </c>
      <c r="J580" s="430">
        <f t="shared" si="67"/>
        <v>100</v>
      </c>
    </row>
    <row r="581" spans="1:10" ht="12.75">
      <c r="A581" s="227" t="s">
        <v>389</v>
      </c>
      <c r="B581" s="267"/>
      <c r="C581" s="229" t="s">
        <v>94</v>
      </c>
      <c r="D581" s="276" t="s">
        <v>222</v>
      </c>
      <c r="E581" s="230" t="s">
        <v>30</v>
      </c>
      <c r="F581" s="358">
        <f aca="true" t="shared" si="70" ref="F581:G583">SUM(F582)</f>
        <v>1000</v>
      </c>
      <c r="G581" s="233">
        <f t="shared" si="70"/>
        <v>1000</v>
      </c>
      <c r="H581" s="231">
        <v>165000</v>
      </c>
      <c r="I581" s="231">
        <v>76500</v>
      </c>
      <c r="J581" s="428">
        <f t="shared" si="67"/>
        <v>100</v>
      </c>
    </row>
    <row r="582" spans="1:10" s="2" customFormat="1" ht="12.75">
      <c r="A582" s="234"/>
      <c r="B582" s="241"/>
      <c r="C582" s="236"/>
      <c r="D582" s="15">
        <v>3</v>
      </c>
      <c r="E582" s="16" t="s">
        <v>3</v>
      </c>
      <c r="F582" s="17">
        <f t="shared" si="70"/>
        <v>1000</v>
      </c>
      <c r="G582" s="237">
        <f t="shared" si="70"/>
        <v>1000</v>
      </c>
      <c r="H582" s="9">
        <v>165000</v>
      </c>
      <c r="I582" s="9">
        <v>76500</v>
      </c>
      <c r="J582" s="429">
        <f t="shared" si="67"/>
        <v>100</v>
      </c>
    </row>
    <row r="583" spans="1:10" s="2" customFormat="1" ht="12.75">
      <c r="A583" s="234"/>
      <c r="B583" s="241"/>
      <c r="C583" s="236"/>
      <c r="D583" s="15">
        <v>38</v>
      </c>
      <c r="E583" s="16" t="s">
        <v>5</v>
      </c>
      <c r="F583" s="17">
        <f t="shared" si="70"/>
        <v>1000</v>
      </c>
      <c r="G583" s="237">
        <f t="shared" si="70"/>
        <v>1000</v>
      </c>
      <c r="H583" s="9">
        <v>165000</v>
      </c>
      <c r="I583" s="9">
        <v>76500</v>
      </c>
      <c r="J583" s="429">
        <f t="shared" si="67"/>
        <v>100</v>
      </c>
    </row>
    <row r="584" spans="1:10" s="4" customFormat="1" ht="12.75">
      <c r="A584" s="240"/>
      <c r="B584" s="241">
        <v>1</v>
      </c>
      <c r="C584" s="236"/>
      <c r="D584" s="241">
        <v>381</v>
      </c>
      <c r="E584" s="18" t="s">
        <v>59</v>
      </c>
      <c r="F584" s="242">
        <v>1000</v>
      </c>
      <c r="G584" s="243">
        <v>1000</v>
      </c>
      <c r="H584" s="242" t="e">
        <f>SUM(#REF!)</f>
        <v>#REF!</v>
      </c>
      <c r="I584" s="242" t="e">
        <f>SUM(#REF!)</f>
        <v>#REF!</v>
      </c>
      <c r="J584" s="430">
        <f t="shared" si="67"/>
        <v>100</v>
      </c>
    </row>
    <row r="585" spans="1:10" s="94" customFormat="1" ht="22.5">
      <c r="A585" s="257" t="s">
        <v>390</v>
      </c>
      <c r="B585" s="270"/>
      <c r="C585" s="259" t="s">
        <v>94</v>
      </c>
      <c r="D585" s="260" t="s">
        <v>222</v>
      </c>
      <c r="E585" s="261" t="s">
        <v>356</v>
      </c>
      <c r="F585" s="262">
        <f aca="true" t="shared" si="71" ref="F585:I587">SUM(F586)</f>
        <v>7000</v>
      </c>
      <c r="G585" s="262">
        <f t="shared" si="71"/>
        <v>7000</v>
      </c>
      <c r="H585" s="262">
        <f t="shared" si="71"/>
        <v>0</v>
      </c>
      <c r="I585" s="262">
        <f t="shared" si="71"/>
        <v>0</v>
      </c>
      <c r="J585" s="428">
        <f t="shared" si="67"/>
        <v>100</v>
      </c>
    </row>
    <row r="586" spans="1:10" s="2" customFormat="1" ht="12.75">
      <c r="A586" s="234"/>
      <c r="B586" s="241"/>
      <c r="C586" s="236"/>
      <c r="D586" s="15">
        <v>3</v>
      </c>
      <c r="E586" s="16" t="s">
        <v>3</v>
      </c>
      <c r="F586" s="238">
        <f t="shared" si="71"/>
        <v>7000</v>
      </c>
      <c r="G586" s="237">
        <f t="shared" si="71"/>
        <v>7000</v>
      </c>
      <c r="H586" s="55">
        <f t="shared" si="71"/>
        <v>0</v>
      </c>
      <c r="I586" s="55">
        <f t="shared" si="71"/>
        <v>0</v>
      </c>
      <c r="J586" s="429">
        <f t="shared" si="67"/>
        <v>100</v>
      </c>
    </row>
    <row r="587" spans="1:10" s="2" customFormat="1" ht="12.75">
      <c r="A587" s="234"/>
      <c r="B587" s="241"/>
      <c r="C587" s="236"/>
      <c r="D587" s="15">
        <v>38</v>
      </c>
      <c r="E587" s="16" t="s">
        <v>32</v>
      </c>
      <c r="F587" s="238">
        <f t="shared" si="71"/>
        <v>7000</v>
      </c>
      <c r="G587" s="237">
        <f t="shared" si="71"/>
        <v>7000</v>
      </c>
      <c r="H587" s="55">
        <f t="shared" si="71"/>
        <v>0</v>
      </c>
      <c r="I587" s="55">
        <f t="shared" si="71"/>
        <v>0</v>
      </c>
      <c r="J587" s="429">
        <f t="shared" si="67"/>
        <v>100</v>
      </c>
    </row>
    <row r="588" spans="1:10" s="4" customFormat="1" ht="12.75">
      <c r="A588" s="240"/>
      <c r="B588" s="241">
        <v>1</v>
      </c>
      <c r="C588" s="236"/>
      <c r="D588" s="241">
        <v>381</v>
      </c>
      <c r="E588" s="18" t="s">
        <v>59</v>
      </c>
      <c r="F588" s="242">
        <v>7000</v>
      </c>
      <c r="G588" s="243">
        <v>7000</v>
      </c>
      <c r="H588" s="242"/>
      <c r="I588" s="242"/>
      <c r="J588" s="430">
        <f t="shared" si="67"/>
        <v>100</v>
      </c>
    </row>
    <row r="589" spans="1:10" s="94" customFormat="1" ht="12.75">
      <c r="A589" s="257" t="s">
        <v>391</v>
      </c>
      <c r="B589" s="270"/>
      <c r="C589" s="259" t="s">
        <v>94</v>
      </c>
      <c r="D589" s="260" t="s">
        <v>222</v>
      </c>
      <c r="E589" s="261" t="s">
        <v>317</v>
      </c>
      <c r="F589" s="262">
        <f aca="true" t="shared" si="72" ref="F589:I591">SUM(F590)</f>
        <v>20000</v>
      </c>
      <c r="G589" s="262">
        <f t="shared" si="72"/>
        <v>20000</v>
      </c>
      <c r="H589" s="262">
        <f t="shared" si="72"/>
        <v>0</v>
      </c>
      <c r="I589" s="262">
        <f t="shared" si="72"/>
        <v>0</v>
      </c>
      <c r="J589" s="428">
        <f t="shared" si="67"/>
        <v>100</v>
      </c>
    </row>
    <row r="590" spans="1:10" s="2" customFormat="1" ht="12.75">
      <c r="A590" s="234"/>
      <c r="B590" s="241"/>
      <c r="C590" s="236"/>
      <c r="D590" s="15">
        <v>3</v>
      </c>
      <c r="E590" s="16" t="s">
        <v>3</v>
      </c>
      <c r="F590" s="238">
        <f t="shared" si="72"/>
        <v>20000</v>
      </c>
      <c r="G590" s="237">
        <f t="shared" si="72"/>
        <v>20000</v>
      </c>
      <c r="H590" s="277">
        <f t="shared" si="72"/>
        <v>0</v>
      </c>
      <c r="I590" s="277">
        <f t="shared" si="72"/>
        <v>0</v>
      </c>
      <c r="J590" s="429">
        <f t="shared" si="67"/>
        <v>100</v>
      </c>
    </row>
    <row r="591" spans="1:10" s="2" customFormat="1" ht="12.75">
      <c r="A591" s="234"/>
      <c r="B591" s="241"/>
      <c r="C591" s="236"/>
      <c r="D591" s="15">
        <v>38</v>
      </c>
      <c r="E591" s="16" t="s">
        <v>32</v>
      </c>
      <c r="F591" s="238">
        <f t="shared" si="72"/>
        <v>20000</v>
      </c>
      <c r="G591" s="237">
        <f t="shared" si="72"/>
        <v>20000</v>
      </c>
      <c r="H591" s="277">
        <f t="shared" si="72"/>
        <v>0</v>
      </c>
      <c r="I591" s="277">
        <f t="shared" si="72"/>
        <v>0</v>
      </c>
      <c r="J591" s="429">
        <f t="shared" si="67"/>
        <v>100</v>
      </c>
    </row>
    <row r="592" spans="1:10" s="4" customFormat="1" ht="12.75">
      <c r="A592" s="240"/>
      <c r="B592" s="241">
        <v>1</v>
      </c>
      <c r="C592" s="236"/>
      <c r="D592" s="241">
        <v>381</v>
      </c>
      <c r="E592" s="18" t="s">
        <v>59</v>
      </c>
      <c r="F592" s="242">
        <v>20000</v>
      </c>
      <c r="G592" s="243">
        <v>20000</v>
      </c>
      <c r="H592" s="244"/>
      <c r="I592" s="244"/>
      <c r="J592" s="430">
        <f t="shared" si="67"/>
        <v>100</v>
      </c>
    </row>
    <row r="593" spans="1:10" ht="12.75">
      <c r="A593" s="227" t="s">
        <v>392</v>
      </c>
      <c r="B593" s="267"/>
      <c r="C593" s="229" t="s">
        <v>94</v>
      </c>
      <c r="D593" s="276" t="s">
        <v>222</v>
      </c>
      <c r="E593" s="230" t="s">
        <v>276</v>
      </c>
      <c r="F593" s="359">
        <f>SUM(F594)</f>
        <v>10000</v>
      </c>
      <c r="G593" s="360">
        <f>SUM(G594)</f>
        <v>10000</v>
      </c>
      <c r="H593" s="359" t="e">
        <f>SUM(H594)</f>
        <v>#REF!</v>
      </c>
      <c r="I593" s="359" t="e">
        <f>SUM(I594)</f>
        <v>#REF!</v>
      </c>
      <c r="J593" s="428">
        <f t="shared" si="67"/>
        <v>100</v>
      </c>
    </row>
    <row r="594" spans="1:10" ht="12.75">
      <c r="A594" s="325"/>
      <c r="B594" s="25"/>
      <c r="C594" s="30"/>
      <c r="D594" s="361">
        <v>3</v>
      </c>
      <c r="E594" s="12" t="s">
        <v>5</v>
      </c>
      <c r="F594" s="362">
        <f>SUM(F595,)</f>
        <v>10000</v>
      </c>
      <c r="G594" s="363">
        <f>SUM(G595)</f>
        <v>10000</v>
      </c>
      <c r="H594" s="364" t="e">
        <f>SUM(#REF!)</f>
        <v>#REF!</v>
      </c>
      <c r="I594" s="364" t="e">
        <f>SUM(#REF!)</f>
        <v>#REF!</v>
      </c>
      <c r="J594" s="429">
        <f t="shared" si="67"/>
        <v>100</v>
      </c>
    </row>
    <row r="595" spans="1:10" ht="12.75">
      <c r="A595" s="325"/>
      <c r="B595" s="25"/>
      <c r="C595" s="30"/>
      <c r="D595" s="361">
        <v>38</v>
      </c>
      <c r="E595" s="12" t="s">
        <v>5</v>
      </c>
      <c r="F595" s="362">
        <f>SUM(F596)</f>
        <v>10000</v>
      </c>
      <c r="G595" s="363">
        <f>SUM(G596)</f>
        <v>10000</v>
      </c>
      <c r="H595" s="364"/>
      <c r="I595" s="364"/>
      <c r="J595" s="429">
        <f t="shared" si="67"/>
        <v>100</v>
      </c>
    </row>
    <row r="596" spans="1:23" s="99" customFormat="1" ht="13.5" thickBot="1">
      <c r="A596" s="365"/>
      <c r="B596" s="366">
        <v>1</v>
      </c>
      <c r="C596" s="367"/>
      <c r="D596" s="368">
        <v>381</v>
      </c>
      <c r="E596" s="369" t="s">
        <v>59</v>
      </c>
      <c r="F596" s="370">
        <v>10000</v>
      </c>
      <c r="G596" s="371">
        <v>10000</v>
      </c>
      <c r="H596" s="370" t="e">
        <f>SUM(#REF!)</f>
        <v>#REF!</v>
      </c>
      <c r="I596" s="370" t="e">
        <f>SUM(#REF!)</f>
        <v>#REF!</v>
      </c>
      <c r="J596" s="430">
        <f t="shared" si="67"/>
        <v>100</v>
      </c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</row>
    <row r="597" spans="3:10" ht="12.75">
      <c r="C597" s="30"/>
      <c r="D597" s="25"/>
      <c r="E597" s="10"/>
      <c r="F597" s="10"/>
      <c r="G597" s="79"/>
      <c r="H597" s="73"/>
      <c r="I597" s="73"/>
      <c r="J597" s="55"/>
    </row>
    <row r="598" spans="3:10" ht="12.75">
      <c r="C598" s="30"/>
      <c r="D598" s="25"/>
      <c r="E598" s="10"/>
      <c r="F598" s="10"/>
      <c r="G598" s="79"/>
      <c r="H598" s="73"/>
      <c r="I598" s="73"/>
      <c r="J598" s="22"/>
    </row>
    <row r="599" spans="3:10" ht="12.75">
      <c r="C599" s="30"/>
      <c r="D599" s="25"/>
      <c r="E599" s="10"/>
      <c r="F599" s="10"/>
      <c r="G599" s="79"/>
      <c r="H599" s="73"/>
      <c r="I599" s="73"/>
      <c r="J599" s="22"/>
    </row>
    <row r="600" spans="3:10" ht="12.75">
      <c r="C600" s="30"/>
      <c r="D600" s="25"/>
      <c r="E600" s="10"/>
      <c r="F600" s="10"/>
      <c r="G600" s="79"/>
      <c r="H600" s="73"/>
      <c r="I600" s="73"/>
      <c r="J600" s="22"/>
    </row>
    <row r="601" spans="3:10" ht="12.75">
      <c r="C601" s="30" t="s">
        <v>285</v>
      </c>
      <c r="D601" s="25"/>
      <c r="E601" s="10"/>
      <c r="F601" s="10"/>
      <c r="G601" s="79"/>
      <c r="H601" s="73"/>
      <c r="I601" s="73"/>
      <c r="J601" s="22"/>
    </row>
    <row r="602" spans="3:10" ht="12.75">
      <c r="C602" s="30"/>
      <c r="D602" s="25"/>
      <c r="E602" s="10"/>
      <c r="F602" s="10"/>
      <c r="G602" s="79"/>
      <c r="H602" s="73"/>
      <c r="I602" s="73"/>
      <c r="J602" s="22"/>
    </row>
    <row r="603" spans="3:10" ht="12.75">
      <c r="C603" s="30"/>
      <c r="D603" s="25"/>
      <c r="E603" s="10"/>
      <c r="F603" s="10"/>
      <c r="G603" s="79"/>
      <c r="H603" s="73"/>
      <c r="I603" s="73"/>
      <c r="J603" s="22"/>
    </row>
    <row r="604" spans="3:10" ht="12.75">
      <c r="C604" s="30"/>
      <c r="D604" s="25"/>
      <c r="E604" s="10"/>
      <c r="F604" s="10"/>
      <c r="G604" s="79"/>
      <c r="H604" s="73"/>
      <c r="I604" s="73"/>
      <c r="J604" s="22"/>
    </row>
    <row r="605" spans="3:10" ht="12.75">
      <c r="C605" s="30"/>
      <c r="D605" s="25"/>
      <c r="E605" s="10"/>
      <c r="F605" s="10"/>
      <c r="G605" s="79"/>
      <c r="H605" s="73"/>
      <c r="I605" s="73"/>
      <c r="J605" s="22"/>
    </row>
    <row r="606" spans="3:10" ht="12.75">
      <c r="C606" s="30"/>
      <c r="D606" s="10"/>
      <c r="E606" s="10"/>
      <c r="F606" s="10"/>
      <c r="G606" s="78"/>
      <c r="H606" s="73"/>
      <c r="I606" s="73"/>
      <c r="J606" s="29"/>
    </row>
    <row r="607" spans="6:10" ht="14.25">
      <c r="F607" s="95" t="s">
        <v>125</v>
      </c>
      <c r="G607" s="103" t="s">
        <v>39</v>
      </c>
      <c r="H607" s="80" t="s">
        <v>100</v>
      </c>
      <c r="I607" s="81" t="s">
        <v>38</v>
      </c>
      <c r="J607" s="29"/>
    </row>
    <row r="608" spans="6:10" ht="14.25">
      <c r="F608" s="117" t="s">
        <v>318</v>
      </c>
      <c r="G608" s="104" t="s">
        <v>362</v>
      </c>
      <c r="H608" s="82" t="s">
        <v>101</v>
      </c>
      <c r="I608" s="83" t="s">
        <v>101</v>
      </c>
      <c r="J608" s="29"/>
    </row>
    <row r="609" spans="3:10" ht="12.75">
      <c r="C609" s="118" t="s">
        <v>102</v>
      </c>
      <c r="D609" s="24"/>
      <c r="E609" s="24" t="s">
        <v>103</v>
      </c>
      <c r="F609" s="96">
        <f>SUM(F174,F184,F203,F211,F228,F234,F242,F250,F257,F194,F198,F224,F453)</f>
        <v>1928900</v>
      </c>
      <c r="G609" s="102">
        <f>SUM(G174,G184,G203,G211,G228,G234,G242,G250,G257,G194,G198,G224,G453)</f>
        <v>1928900</v>
      </c>
      <c r="H609" s="96" t="e">
        <f>SUM(H174,H184,H203,H211,H228,H234,H242,H250,H257,H194,H198,H224,H453)</f>
        <v>#REF!</v>
      </c>
      <c r="I609" s="96" t="e">
        <f>SUM(I174,I184,I203,I211,I228,I234,I242,I250,I257,I194,I198,I224,I453)</f>
        <v>#REF!</v>
      </c>
      <c r="J609" s="29"/>
    </row>
    <row r="610" spans="3:10" ht="14.25">
      <c r="C610" s="118" t="s">
        <v>102</v>
      </c>
      <c r="D610" s="24"/>
      <c r="E610" s="24" t="s">
        <v>104</v>
      </c>
      <c r="F610" s="96"/>
      <c r="G610" s="102"/>
      <c r="H610" s="75"/>
      <c r="I610" s="84"/>
      <c r="J610" s="29"/>
    </row>
    <row r="611" spans="3:10" ht="12.75">
      <c r="C611" s="118" t="s">
        <v>102</v>
      </c>
      <c r="D611" s="24"/>
      <c r="E611" s="24" t="s">
        <v>105</v>
      </c>
      <c r="F611" s="96">
        <f>SUM(F268,F278,F272,F283,F287)</f>
        <v>783000</v>
      </c>
      <c r="G611" s="102">
        <f>SUM(G268,G278,G272,G283,G287)</f>
        <v>783000</v>
      </c>
      <c r="H611" s="96">
        <f>SUM(H268,H278,H272,H283,H287)</f>
        <v>418000</v>
      </c>
      <c r="I611" s="96">
        <f>SUM(I268,I278,I272,I283,I287)</f>
        <v>477000</v>
      </c>
      <c r="J611" s="29"/>
    </row>
    <row r="612" spans="3:10" ht="12.75">
      <c r="C612" s="118" t="s">
        <v>102</v>
      </c>
      <c r="D612" s="24"/>
      <c r="E612" s="24" t="s">
        <v>106</v>
      </c>
      <c r="F612" s="96">
        <f>SUM(F261,F294,F304,F308,F313,F317,F321,F325,F329,F337,F342,F351,F389,F400,F408,F430,F357,F412)</f>
        <v>2221000</v>
      </c>
      <c r="G612" s="102">
        <f>SUM(G261,G294,G304,G308,G313,G317,G321,G325,G329,G337,G342,G351,G389,G400,G408,G430,G357,G412)</f>
        <v>2221000</v>
      </c>
      <c r="H612" s="96" t="e">
        <f>SUM(H261,H294,H304,H308,H313,H317,H321,H325,H329,H337,H342,H351,H389,H400,H408,H430,H357,H412)</f>
        <v>#REF!</v>
      </c>
      <c r="I612" s="96" t="e">
        <f>SUM(I261,I294,I304,I308,I313,I317,I321,I325,I329,I337,I342,I351,I389,I400,I408,I430,I357,I412)</f>
        <v>#REF!</v>
      </c>
      <c r="J612" s="29"/>
    </row>
    <row r="613" spans="3:10" ht="12.75">
      <c r="C613" s="118" t="s">
        <v>102</v>
      </c>
      <c r="D613" s="24"/>
      <c r="E613" s="24" t="s">
        <v>107</v>
      </c>
      <c r="F613" s="96">
        <f>SUM(F385,F425,F439,F444,F448,F458,F462)</f>
        <v>325000</v>
      </c>
      <c r="G613" s="102">
        <f>SUM(G385,G425,G439,G444,G448,G458,G462)</f>
        <v>325000</v>
      </c>
      <c r="H613" s="96">
        <f>SUM(H385,H425,H439,H444,H448,H458,H462)</f>
        <v>305500</v>
      </c>
      <c r="I613" s="96">
        <f>SUM(I385,I425,I439,I444,I448,I458,I462)</f>
        <v>297000</v>
      </c>
      <c r="J613" s="29"/>
    </row>
    <row r="614" spans="3:10" ht="12.75">
      <c r="C614" s="118" t="s">
        <v>102</v>
      </c>
      <c r="D614" s="24"/>
      <c r="E614" s="24" t="s">
        <v>108</v>
      </c>
      <c r="F614" s="96">
        <f>SUM(F377,F404,F417,F362,F434)</f>
        <v>2256000</v>
      </c>
      <c r="G614" s="102">
        <f>SUM(G377,G404,G417,G362,G434)</f>
        <v>2256000</v>
      </c>
      <c r="H614" s="96" t="e">
        <f>SUM(H377,H404,H417,H362,H434)</f>
        <v>#REF!</v>
      </c>
      <c r="I614" s="96" t="e">
        <f>SUM(I377,I404,I417,I362,I434)</f>
        <v>#REF!</v>
      </c>
      <c r="J614" s="29"/>
    </row>
    <row r="615" spans="3:10" ht="14.25">
      <c r="C615" s="118" t="s">
        <v>102</v>
      </c>
      <c r="D615" s="24"/>
      <c r="E615" s="24" t="s">
        <v>109</v>
      </c>
      <c r="F615" s="96"/>
      <c r="G615" s="102"/>
      <c r="H615" s="75"/>
      <c r="I615" s="84"/>
      <c r="J615" s="29"/>
    </row>
    <row r="616" spans="3:10" ht="12.75">
      <c r="C616" s="118" t="s">
        <v>102</v>
      </c>
      <c r="D616" s="24"/>
      <c r="E616" s="24" t="s">
        <v>110</v>
      </c>
      <c r="F616" s="96">
        <f>SUM(F514,F518,F525,F532)</f>
        <v>536700</v>
      </c>
      <c r="G616" s="102">
        <f>SUM(G514,G518,G525,G532)</f>
        <v>536700</v>
      </c>
      <c r="H616" s="96">
        <f>SUM(H514,H518,H525,H532)</f>
        <v>968500</v>
      </c>
      <c r="I616" s="96">
        <f>SUM(I514,I518,I525,I532)</f>
        <v>1052550</v>
      </c>
      <c r="J616" s="29"/>
    </row>
    <row r="617" spans="3:10" ht="12.75">
      <c r="C617" s="118" t="s">
        <v>102</v>
      </c>
      <c r="D617" s="24"/>
      <c r="E617" s="24" t="s">
        <v>111</v>
      </c>
      <c r="F617" s="96">
        <f>SUM(F470,F484,F477,F488,F495,F499,F503,F507)</f>
        <v>3822500</v>
      </c>
      <c r="G617" s="102">
        <f>SUM(G470,G484,G477,G488,G495,G499,G503,G507)</f>
        <v>3822500</v>
      </c>
      <c r="H617" s="96">
        <f>SUM(H470,H484,H477,H488,H495,H499,H503,H507)</f>
        <v>4063700</v>
      </c>
      <c r="I617" s="96">
        <f>SUM(I470,I484,I477,I488,I495,I499,I503,I507)</f>
        <v>3398400</v>
      </c>
      <c r="J617" s="29"/>
    </row>
    <row r="618" spans="3:10" ht="12.75">
      <c r="C618" s="118" t="s">
        <v>102</v>
      </c>
      <c r="D618" s="24"/>
      <c r="E618" s="24" t="s">
        <v>112</v>
      </c>
      <c r="F618" s="96">
        <f>SUM(F539,F573,F577,F581,F593,F585,F589,F545,F549,F553,F568)</f>
        <v>1377970</v>
      </c>
      <c r="G618" s="102">
        <f>SUM(G539,G573,G577,G581,G593,G585,G589,G545,G549,G553,G568)</f>
        <v>1377970</v>
      </c>
      <c r="H618" s="96" t="e">
        <f>SUM(H539,H573,H577,H581,H593,H585,H589,H545,H549,H553,H568)</f>
        <v>#REF!</v>
      </c>
      <c r="I618" s="96" t="e">
        <f>SUM(I539,I573,I577,I581,I593,I585,I589,I545,I549,I553,I568)</f>
        <v>#REF!</v>
      </c>
      <c r="J618" s="29"/>
    </row>
    <row r="619" spans="3:10" ht="12.75">
      <c r="C619" s="12"/>
      <c r="D619" s="23"/>
      <c r="E619" s="31" t="s">
        <v>153</v>
      </c>
      <c r="F619" s="97">
        <f>SUM(F609:F618)</f>
        <v>13251070</v>
      </c>
      <c r="G619" s="105">
        <f>SUM(G609:G618)</f>
        <v>13251070</v>
      </c>
      <c r="H619" s="76" t="e">
        <f>SUM(H609:H618)</f>
        <v>#REF!</v>
      </c>
      <c r="I619" s="76" t="e">
        <f>SUM(I609:I618)</f>
        <v>#REF!</v>
      </c>
      <c r="J619" s="29"/>
    </row>
    <row r="620" spans="3:10" ht="14.25">
      <c r="C620" s="12"/>
      <c r="D620" s="23"/>
      <c r="E620" s="12"/>
      <c r="F620" s="11"/>
      <c r="G620" s="85"/>
      <c r="H620" s="86"/>
      <c r="I620" s="87"/>
      <c r="J620" s="29"/>
    </row>
    <row r="621" spans="3:10" ht="12.75">
      <c r="C621" s="12"/>
      <c r="D621" s="23"/>
      <c r="E621" s="23"/>
      <c r="F621" s="10"/>
      <c r="G621" s="78"/>
      <c r="H621" s="73"/>
      <c r="I621" s="73"/>
      <c r="J621" s="29"/>
    </row>
    <row r="622" spans="3:10" ht="12.75">
      <c r="C622" s="12" t="s">
        <v>512</v>
      </c>
      <c r="D622" s="23"/>
      <c r="E622" s="23"/>
      <c r="F622" s="10"/>
      <c r="G622" s="78"/>
      <c r="H622" s="73"/>
      <c r="I622" s="73"/>
      <c r="J622" s="29"/>
    </row>
    <row r="623" spans="3:10" ht="12.75">
      <c r="C623" s="12" t="s">
        <v>513</v>
      </c>
      <c r="D623" s="23"/>
      <c r="E623" s="23"/>
      <c r="F623" s="10"/>
      <c r="G623" s="88"/>
      <c r="H623" s="10"/>
      <c r="I623" s="10"/>
      <c r="J623" s="29"/>
    </row>
    <row r="624" spans="1:10" s="77" customFormat="1" ht="12.75">
      <c r="A624" s="141"/>
      <c r="B624" s="142"/>
      <c r="C624" s="144" t="s">
        <v>515</v>
      </c>
      <c r="D624" s="61"/>
      <c r="E624" s="61"/>
      <c r="F624" s="145"/>
      <c r="G624" s="146"/>
      <c r="J624" s="123"/>
    </row>
    <row r="625" spans="3:10" ht="12.75">
      <c r="C625" s="12" t="s">
        <v>514</v>
      </c>
      <c r="D625" s="10"/>
      <c r="E625" s="10"/>
      <c r="G625" s="88"/>
      <c r="J625" s="29"/>
    </row>
    <row r="626" spans="3:10" ht="12.75">
      <c r="C626" s="12"/>
      <c r="D626" s="10"/>
      <c r="E626" s="10"/>
      <c r="F626" s="10" t="s">
        <v>516</v>
      </c>
      <c r="G626" s="88"/>
      <c r="J626" s="29"/>
    </row>
    <row r="627" spans="3:10" ht="12.75">
      <c r="C627" s="12"/>
      <c r="D627" s="10"/>
      <c r="E627" s="10"/>
      <c r="F627" s="10" t="s">
        <v>517</v>
      </c>
      <c r="G627" s="78"/>
      <c r="J627" s="29"/>
    </row>
    <row r="628" spans="6:7" ht="12.75">
      <c r="F628" s="29"/>
      <c r="G628" s="88"/>
    </row>
    <row r="629" ht="12.75">
      <c r="G629" s="88"/>
    </row>
    <row r="630" ht="12.75">
      <c r="G630" s="88"/>
    </row>
    <row r="631" ht="12.75">
      <c r="G631" s="88"/>
    </row>
    <row r="632" ht="12.75">
      <c r="G632" s="88"/>
    </row>
    <row r="633" ht="12.75">
      <c r="G633" s="88"/>
    </row>
    <row r="634" ht="12.75">
      <c r="G634" s="88"/>
    </row>
    <row r="635" ht="12.75">
      <c r="G635" s="88"/>
    </row>
    <row r="636" ht="12.75">
      <c r="G636" s="88"/>
    </row>
    <row r="637" ht="12.75">
      <c r="G637" s="88"/>
    </row>
    <row r="638" ht="12.75">
      <c r="G638" s="88"/>
    </row>
    <row r="639" ht="12.75">
      <c r="G639" s="88"/>
    </row>
    <row r="640" ht="12.75">
      <c r="G640" s="88"/>
    </row>
    <row r="641" ht="12.75">
      <c r="G641" s="88"/>
    </row>
    <row r="642" ht="12.75">
      <c r="G642" s="88"/>
    </row>
    <row r="643" ht="12.75">
      <c r="G643" s="88"/>
    </row>
    <row r="644" ht="12.75">
      <c r="G644" s="88"/>
    </row>
    <row r="645" ht="12.75">
      <c r="G645" s="88"/>
    </row>
    <row r="646" ht="12.75">
      <c r="G646" s="88"/>
    </row>
    <row r="647" ht="12.75">
      <c r="G647" s="88"/>
    </row>
    <row r="648" ht="12.75">
      <c r="G648" s="88"/>
    </row>
    <row r="649" ht="12.75">
      <c r="G649" s="88"/>
    </row>
    <row r="650" ht="12.75">
      <c r="G650" s="88"/>
    </row>
    <row r="651" ht="12.75">
      <c r="G651" s="88"/>
    </row>
    <row r="652" ht="12.75">
      <c r="G652" s="88"/>
    </row>
    <row r="653" ht="12.75">
      <c r="G653" s="88"/>
    </row>
    <row r="654" ht="12.75">
      <c r="G654" s="88"/>
    </row>
    <row r="655" ht="12.75">
      <c r="G655" s="88"/>
    </row>
    <row r="656" ht="12.75">
      <c r="G656" s="88"/>
    </row>
    <row r="657" ht="12.75">
      <c r="G657" s="88"/>
    </row>
    <row r="658" ht="12.75">
      <c r="G658" s="88"/>
    </row>
    <row r="659" ht="12.75">
      <c r="G659" s="88"/>
    </row>
    <row r="660" ht="12.75">
      <c r="G660" s="88"/>
    </row>
    <row r="661" ht="12.75">
      <c r="G661" s="88"/>
    </row>
    <row r="662" ht="12.75">
      <c r="G662" s="88"/>
    </row>
    <row r="663" ht="12.75">
      <c r="G663" s="88"/>
    </row>
    <row r="664" ht="12.75">
      <c r="G664" s="88"/>
    </row>
    <row r="665" ht="12.75">
      <c r="G665" s="88"/>
    </row>
    <row r="666" ht="12.75">
      <c r="G666" s="88"/>
    </row>
    <row r="667" ht="12.75">
      <c r="G667" s="88"/>
    </row>
    <row r="668" ht="12.75">
      <c r="G668" s="88"/>
    </row>
  </sheetData>
  <sheetProtection/>
  <autoFilter ref="D1:D671"/>
  <mergeCells count="9">
    <mergeCell ref="B163:E163"/>
    <mergeCell ref="D511:E511"/>
    <mergeCell ref="D529:E529"/>
    <mergeCell ref="D173:E173"/>
    <mergeCell ref="E439:E440"/>
    <mergeCell ref="E468:E469"/>
    <mergeCell ref="D181:E181"/>
    <mergeCell ref="D183:E183"/>
    <mergeCell ref="D466:E466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portrait" paperSize="9" scale="9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Boro</cp:lastModifiedBy>
  <cp:lastPrinted>2019-03-19T08:03:49Z</cp:lastPrinted>
  <dcterms:created xsi:type="dcterms:W3CDTF">2004-09-03T11:10:12Z</dcterms:created>
  <dcterms:modified xsi:type="dcterms:W3CDTF">2020-03-12T07:51:21Z</dcterms:modified>
  <cp:category/>
  <cp:version/>
  <cp:contentType/>
  <cp:contentStatus/>
</cp:coreProperties>
</file>